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95" windowWidth="19035" windowHeight="10800" activeTab="0"/>
  </bookViews>
  <sheets>
    <sheet name="Program 1" sheetId="1" r:id="rId1"/>
    <sheet name="Program 2" sheetId="2" r:id="rId2"/>
    <sheet name="Program 3" sheetId="3" r:id="rId3"/>
    <sheet name="Program 4" sheetId="4" r:id="rId4"/>
    <sheet name="Program 5" sheetId="5" r:id="rId5"/>
    <sheet name="Program 6" sheetId="6" r:id="rId6"/>
    <sheet name="Program 7" sheetId="7" r:id="rId7"/>
    <sheet name="Bilancia" sheetId="8" r:id="rId8"/>
  </sheets>
  <definedNames/>
  <calcPr fullCalcOnLoad="1"/>
</workbook>
</file>

<file path=xl/sharedStrings.xml><?xml version="1.0" encoding="utf-8"?>
<sst xmlns="http://schemas.openxmlformats.org/spreadsheetml/2006/main" count="997" uniqueCount="338">
  <si>
    <t>09.1.1.1.</t>
  </si>
  <si>
    <t>Predškolská výchova s bežnou starostlivosťou</t>
  </si>
  <si>
    <t>Odvody</t>
  </si>
  <si>
    <t>09.1.2.1.</t>
  </si>
  <si>
    <t>Základné vzdelanie s bežnou starostlivosťou</t>
  </si>
  <si>
    <t>09.6.0.1.</t>
  </si>
  <si>
    <t>Školské stravovacie zariadenia</t>
  </si>
  <si>
    <t xml:space="preserve">Nemocenské </t>
  </si>
  <si>
    <t>PROGRAM 5:  VZDELÁVANIE</t>
  </si>
  <si>
    <t>PROGRAM 5:     Vzdelávanie</t>
  </si>
  <si>
    <t>Invalidita a ťažké zdravotné postihnutie</t>
  </si>
  <si>
    <t xml:space="preserve">Rodina a deti </t>
  </si>
  <si>
    <t>Lekárska posudková činnosť</t>
  </si>
  <si>
    <t xml:space="preserve">Opakované príspevky na stravovanie dôchodcov </t>
  </si>
  <si>
    <t>Staroba</t>
  </si>
  <si>
    <t>Sociálno-právna ochrana</t>
  </si>
  <si>
    <t>Príspevok na tvorbu úspor</t>
  </si>
  <si>
    <t xml:space="preserve">Príspevok na úprava rodinných pomerov dieťaťa  </t>
  </si>
  <si>
    <t xml:space="preserve">Príspevok na dopravu do detského domova </t>
  </si>
  <si>
    <t>PROGRAM 7:  SOCIÁLNE  SLUŽBY</t>
  </si>
  <si>
    <t>PROGRAM 7:     Sociálne služby</t>
  </si>
  <si>
    <t>PROGRAM 6:  ŠPORT A KULTÚRA</t>
  </si>
  <si>
    <t>Pod-</t>
  </si>
  <si>
    <t>Funkčná,</t>
  </si>
  <si>
    <t>Názov</t>
  </si>
  <si>
    <t>prog-</t>
  </si>
  <si>
    <t>ekonomic.</t>
  </si>
  <si>
    <t xml:space="preserve"> rozpočet</t>
  </si>
  <si>
    <t>v €</t>
  </si>
  <si>
    <t>v  €</t>
  </si>
  <si>
    <t>ram</t>
  </si>
  <si>
    <t>klasifik.</t>
  </si>
  <si>
    <t>v</t>
  </si>
  <si>
    <t>BEŽNÉ VÝDAVKY SPOLU:</t>
  </si>
  <si>
    <t>tom:</t>
  </si>
  <si>
    <t>KAPITÁLOVÉ VÝDAVKY SPOLU:</t>
  </si>
  <si>
    <t>FINANČNÉ OPERÁCIE SPOLU:</t>
  </si>
  <si>
    <t>1</t>
  </si>
  <si>
    <t>Rekreačné a športové služby</t>
  </si>
  <si>
    <t>640</t>
  </si>
  <si>
    <t>2</t>
  </si>
  <si>
    <t>3</t>
  </si>
  <si>
    <t>FINANČNÉ OPERÁCIE VÝDAVKOVÉ SPOLU:</t>
  </si>
  <si>
    <t>Transakcie verejného dlhu</t>
  </si>
  <si>
    <t>630</t>
  </si>
  <si>
    <t>700</t>
  </si>
  <si>
    <t>08.2.0.9.</t>
  </si>
  <si>
    <t>Ostatné kultúrne služby</t>
  </si>
  <si>
    <t xml:space="preserve">Podpora kultúrnych a iných spoločenských aktivít </t>
  </si>
  <si>
    <t>Transfer cirkvi, nábož.spoločnosti, cirkevnej charite</t>
  </si>
  <si>
    <t xml:space="preserve">Prvok č.1 </t>
  </si>
  <si>
    <t>01.1.1.6.</t>
  </si>
  <si>
    <t>Obce</t>
  </si>
  <si>
    <t xml:space="preserve">Prvok č.2 </t>
  </si>
  <si>
    <t xml:space="preserve">Prvok č.3 </t>
  </si>
  <si>
    <t>4</t>
  </si>
  <si>
    <t>5</t>
  </si>
  <si>
    <t>6</t>
  </si>
  <si>
    <t>Členské príspevky</t>
  </si>
  <si>
    <t>11</t>
  </si>
  <si>
    <t>12</t>
  </si>
  <si>
    <t>13</t>
  </si>
  <si>
    <t>14</t>
  </si>
  <si>
    <t>01.1.2</t>
  </si>
  <si>
    <t>Rok</t>
  </si>
  <si>
    <t>Verejný poriadok a bezpečnosť</t>
  </si>
  <si>
    <t>03.1.0.</t>
  </si>
  <si>
    <t>Policajné služby</t>
  </si>
  <si>
    <t>610</t>
  </si>
  <si>
    <t>Mzdy, platy a ostatné osobné vyrovnania</t>
  </si>
  <si>
    <t>620</t>
  </si>
  <si>
    <t>Poistné a príspevky do poisťovní</t>
  </si>
  <si>
    <t xml:space="preserve">Cestovné náhrady </t>
  </si>
  <si>
    <t>Energie, vodné, stočné</t>
  </si>
  <si>
    <t>Poštové a telekomunikačné služby</t>
  </si>
  <si>
    <t>Materiálne zabezpečenie</t>
  </si>
  <si>
    <t>7</t>
  </si>
  <si>
    <t xml:space="preserve">Dopravné </t>
  </si>
  <si>
    <t>8</t>
  </si>
  <si>
    <t>9</t>
  </si>
  <si>
    <t xml:space="preserve">Služby </t>
  </si>
  <si>
    <t>10</t>
  </si>
  <si>
    <t>Nemocenské</t>
  </si>
  <si>
    <t>650</t>
  </si>
  <si>
    <t>Strelnica</t>
  </si>
  <si>
    <t>Ochrana pred požiarmi</t>
  </si>
  <si>
    <t>03.2.0.</t>
  </si>
  <si>
    <t xml:space="preserve">Ochrana pred požiarmi </t>
  </si>
  <si>
    <t xml:space="preserve">Energie </t>
  </si>
  <si>
    <t>Materiál</t>
  </si>
  <si>
    <t>Služby v súvislosti s požiarnou ochranou</t>
  </si>
  <si>
    <t>PROGRAM 2:     Bezpečnosť</t>
  </si>
  <si>
    <t>05.1.0.</t>
  </si>
  <si>
    <t>Nakladanie s odpadmi</t>
  </si>
  <si>
    <t xml:space="preserve">Uloženie a likvidácia odpadu </t>
  </si>
  <si>
    <t>Nakladanie s odpadovými vodami</t>
  </si>
  <si>
    <t>05.2.0.</t>
  </si>
  <si>
    <t>Čistenie a opravy kanalizácií a kanalizačných prípojok</t>
  </si>
  <si>
    <t>Správa a údržba miestnych komunikácií</t>
  </si>
  <si>
    <t xml:space="preserve">Cestná doprava </t>
  </si>
  <si>
    <t xml:space="preserve">Výstavba miestnych komunikácií </t>
  </si>
  <si>
    <t>Cestovné náhrady</t>
  </si>
  <si>
    <t xml:space="preserve">Energie, voda </t>
  </si>
  <si>
    <t>Služby</t>
  </si>
  <si>
    <t>Stravovanie</t>
  </si>
  <si>
    <t>Nemocenské dávky</t>
  </si>
  <si>
    <t>Poistenie majetku, osôb</t>
  </si>
  <si>
    <t>Finančná a rozpočtová oblasť</t>
  </si>
  <si>
    <t>Poplatky banke</t>
  </si>
  <si>
    <t>800</t>
  </si>
  <si>
    <t xml:space="preserve">Rozvoj bývania </t>
  </si>
  <si>
    <t xml:space="preserve">Mzdy </t>
  </si>
  <si>
    <t>Poistné</t>
  </si>
  <si>
    <t>Energie, voda, komunikácie</t>
  </si>
  <si>
    <t xml:space="preserve">Materiál </t>
  </si>
  <si>
    <t>05.6.0.</t>
  </si>
  <si>
    <t>Mzdy</t>
  </si>
  <si>
    <t>Verejné osvetlenie</t>
  </si>
  <si>
    <t>Správa a údržba verejného osvetlenia</t>
  </si>
  <si>
    <t>06.4.0.</t>
  </si>
  <si>
    <t>Prvok č.2</t>
  </si>
  <si>
    <t>Výstavba verejného osvetlenia</t>
  </si>
  <si>
    <t>01.1.1.6</t>
  </si>
  <si>
    <t>Voľby a referendá</t>
  </si>
  <si>
    <t xml:space="preserve">Všeobecné verejné služby inde neklasifikované    </t>
  </si>
  <si>
    <t>Činnosť obecného úradu</t>
  </si>
  <si>
    <t>Dopravné</t>
  </si>
  <si>
    <t>Členské príspevky do združení</t>
  </si>
  <si>
    <t>Odmeny poslancom a členom komisií OcZ</t>
  </si>
  <si>
    <t>Provízie za poskytnutie úveru</t>
  </si>
  <si>
    <t>01.3.3.</t>
  </si>
  <si>
    <t>Iné všeobecné služby</t>
  </si>
  <si>
    <t>Evidencia ulíc, verejných priestranstiev a budov</t>
  </si>
  <si>
    <t>Evidencia chovu zvierat</t>
  </si>
  <si>
    <t>Ochrana ŽP inde neklasifikovaná</t>
  </si>
  <si>
    <t>Známky pre evidenciu psov</t>
  </si>
  <si>
    <t>Organizácia občianskych obradov</t>
  </si>
  <si>
    <t>Ostatné kultúrne služby - ZPOZ</t>
  </si>
  <si>
    <t>Dotácia zo ŠR na ošatné</t>
  </si>
  <si>
    <t>Služby občanom</t>
  </si>
  <si>
    <t>Matrika a evidencia obyvateľstva</t>
  </si>
  <si>
    <t>01.8.0</t>
  </si>
  <si>
    <t>Rutinná a štandardná údržba</t>
  </si>
  <si>
    <t>Odpadové nádoby, vrecia, materiál</t>
  </si>
  <si>
    <t>Palivo, mazivo</t>
  </si>
  <si>
    <t>Odvoz VOK</t>
  </si>
  <si>
    <t>Uloženie odpadu - zákonný poplatok</t>
  </si>
  <si>
    <t>PROGRAM 4: KOMUNIKÁCIE, VÝSTAVBA A ROZVOJ OBCE</t>
  </si>
  <si>
    <t>PROGRAM 4:    Komunikácie, výstavba a rozvoj obce</t>
  </si>
  <si>
    <t>Štandardná úrdržba</t>
  </si>
  <si>
    <t>Všeobecné služby</t>
  </si>
  <si>
    <t>Výstavba obce</t>
  </si>
  <si>
    <t>04.4.3.0</t>
  </si>
  <si>
    <t>Rozvoj obce - verejná zeleň</t>
  </si>
  <si>
    <t>06.2.0.0</t>
  </si>
  <si>
    <t>Rozvoj obce - VZ</t>
  </si>
  <si>
    <t>Všeobecné služby - propagácia obce</t>
  </si>
  <si>
    <t>Splácanie úveru istiny - 41 b.j.</t>
  </si>
  <si>
    <t>Splácanie úveru istiny - 28 b.j.</t>
  </si>
  <si>
    <t>Energie</t>
  </si>
  <si>
    <t>Bývanie a občianska vybavenosť</t>
  </si>
  <si>
    <t>06.6.0.0.</t>
  </si>
  <si>
    <t>Údržba bytov a nebytových priestorov</t>
  </si>
  <si>
    <t>Platby do FU</t>
  </si>
  <si>
    <t>06.1.0.0.</t>
  </si>
  <si>
    <t>Knižnica</t>
  </si>
  <si>
    <t>08.2.0.5</t>
  </si>
  <si>
    <t>Materská škola</t>
  </si>
  <si>
    <t>Všeobecný materiál</t>
  </si>
  <si>
    <t>Údržba</t>
  </si>
  <si>
    <t>Základná škola</t>
  </si>
  <si>
    <t>Miestny rozhlas</t>
  </si>
  <si>
    <t>08.3.0.0.</t>
  </si>
  <si>
    <t>Dom smútku a cintorín</t>
  </si>
  <si>
    <t>08.4.0.0.</t>
  </si>
  <si>
    <t>08.1.0.0.</t>
  </si>
  <si>
    <t>Transféry športovým klubom</t>
  </si>
  <si>
    <t>FK Junior</t>
  </si>
  <si>
    <t>Biliard klub</t>
  </si>
  <si>
    <t>Kultúrny dom - horná časť obce</t>
  </si>
  <si>
    <t>Dom kultúry</t>
  </si>
  <si>
    <t>08.2.0.9</t>
  </si>
  <si>
    <t>XVI. Kaniansky jarmok</t>
  </si>
  <si>
    <t>Kanianske hudobné leto</t>
  </si>
  <si>
    <t>DK - príspevok na činnosť</t>
  </si>
  <si>
    <t>Príspevky vlastným súborom</t>
  </si>
  <si>
    <t>Transféry občianskym združeniam</t>
  </si>
  <si>
    <t>01.8.0.0.</t>
  </si>
  <si>
    <t>Účelové dotácie občianskym združeniam</t>
  </si>
  <si>
    <t>Transfer ostaným občianskym združeniam</t>
  </si>
  <si>
    <t>Mesiac úcty starším</t>
  </si>
  <si>
    <t>10.2.0.1</t>
  </si>
  <si>
    <t>Príspevok na činnosť</t>
  </si>
  <si>
    <t>10.2.0.2.</t>
  </si>
  <si>
    <t>Sociálna pomoc občanom</t>
  </si>
  <si>
    <t>10.7.0.2</t>
  </si>
  <si>
    <t>Pomoc v hmotnej a sociálnej núdzi</t>
  </si>
  <si>
    <t>Iná sociálna výpomoc</t>
  </si>
  <si>
    <t>10.4.0.0</t>
  </si>
  <si>
    <t>Paušálne odmeny účinkujúcim</t>
  </si>
  <si>
    <t>04.5.1.0</t>
  </si>
  <si>
    <t xml:space="preserve">Rutinná a štandardná údržba </t>
  </si>
  <si>
    <t>CELKOVÁ BILANCIA ROZPOČTU</t>
  </si>
  <si>
    <t>Rozpočtové zdroje:</t>
  </si>
  <si>
    <t>v tom:</t>
  </si>
  <si>
    <t>Bežné príjmy</t>
  </si>
  <si>
    <t>Kapitálové príjmy</t>
  </si>
  <si>
    <t>Finančné operácie príjmové</t>
  </si>
  <si>
    <t>ROZPOČTOVÉ ZDROJE SPOLU</t>
  </si>
  <si>
    <t>Rozpočtové výdavky:</t>
  </si>
  <si>
    <t>Bežné výdavky</t>
  </si>
  <si>
    <t>Kapitálové výdavky</t>
  </si>
  <si>
    <t>Finančné operácie výdavkové</t>
  </si>
  <si>
    <t>ROZPOČTOVÉ VÝDAVKY SPOLU</t>
  </si>
  <si>
    <t>ROZDIEL</t>
  </si>
  <si>
    <t xml:space="preserve">Rok </t>
  </si>
  <si>
    <t xml:space="preserve">CELKOVÁ BILANCIA  PROGRAMOVÉHO ROZPOČTU OBCE KANIANKA </t>
  </si>
  <si>
    <t>631</t>
  </si>
  <si>
    <t>Reprezentačné starosta</t>
  </si>
  <si>
    <t>Strava zamestnancov</t>
  </si>
  <si>
    <t>Strava zamesntancov</t>
  </si>
  <si>
    <t xml:space="preserve">PROGRAM 1:  MANAŽMENT, SLUŽBY OBČANOM </t>
  </si>
  <si>
    <t xml:space="preserve">PROGRAM 1:     Manažment, služby občanom </t>
  </si>
  <si>
    <t>Výdavky ZŠ</t>
  </si>
  <si>
    <t>Vlastné príjmy ZŠ</t>
  </si>
  <si>
    <t>PROGRAM 2:  BEZPEČNOSŤ,PRÁVO,PORIADOK</t>
  </si>
  <si>
    <t>Verejná správa</t>
  </si>
  <si>
    <t>Členstvo obce v organizáciách a združeniach</t>
  </si>
  <si>
    <t>Služby občanom a administratívne služby</t>
  </si>
  <si>
    <t>PODPROGRAM 3:  ODPADOVÉ  HOSPODÁRSTVO</t>
  </si>
  <si>
    <t>Odvoz a zneškodňovanie odpadu</t>
  </si>
  <si>
    <t>PROGRAM 3:     ODVOZ A ZNEŠKODNENIE ODPADU</t>
  </si>
  <si>
    <t>Školské stravovanie v materskej škole</t>
  </si>
  <si>
    <t>PROGRAM 6:     Podpora kultúry a športu</t>
  </si>
  <si>
    <t>Opatrovateľská služba v byte občana</t>
  </si>
  <si>
    <t>Transféry kultúre</t>
  </si>
  <si>
    <t>Odchodné pracovníčky</t>
  </si>
  <si>
    <t>Rozvoj a výstavba detského ihriska / dolná časť obce/</t>
  </si>
  <si>
    <t>Vecné dary jubilantom</t>
  </si>
  <si>
    <t>Odmeny  mimopracovného pomeru</t>
  </si>
  <si>
    <t>Kvety</t>
  </si>
  <si>
    <t>Údržba + údržba kamerového systému</t>
  </si>
  <si>
    <t>výkup pozemkov do vlastníctva obce</t>
  </si>
  <si>
    <t>Bežné príjmy obec + ZŠ</t>
  </si>
  <si>
    <t>Bežné výdavky obec + ZŠ</t>
  </si>
  <si>
    <t>Činnosť samosprávnych orgánov obce</t>
  </si>
  <si>
    <t>637</t>
  </si>
  <si>
    <t>Strava zamestnanci</t>
  </si>
  <si>
    <t>HN na stravu dieťaťa v HN z ÚPSVR</t>
  </si>
  <si>
    <t>Rodinné prídavky z ÚPSVR</t>
  </si>
  <si>
    <t>Údržba miestneho rozhlasu - rekonštrukcia</t>
  </si>
  <si>
    <t>Správa bytových a nebytových priestorov</t>
  </si>
  <si>
    <t>Výstavba chodníka ku hrobom</t>
  </si>
  <si>
    <t xml:space="preserve">Klubová činnosť - dôchodci </t>
  </si>
  <si>
    <t xml:space="preserve">Školenia, kurzy,psychotesty a cvičné strelby  </t>
  </si>
  <si>
    <t>Oprava domu smútku</t>
  </si>
  <si>
    <t>Špeciálne služby / audit/</t>
  </si>
  <si>
    <t>Kamerový systém + rozšírenie starého kam.systému</t>
  </si>
  <si>
    <t>Skutočné plnenie</t>
  </si>
  <si>
    <t>Zakúpenie ozvučenia pre DK</t>
  </si>
  <si>
    <t>Kultúrno spoločenské akcie</t>
  </si>
  <si>
    <t>ŠK Priehrada</t>
  </si>
  <si>
    <t>Energie,telekomunikačné služby</t>
  </si>
  <si>
    <t xml:space="preserve">Nemocenské dávky </t>
  </si>
  <si>
    <t>Dohody mimo pracovného pomeru</t>
  </si>
  <si>
    <t>Dohody mimo PP</t>
  </si>
  <si>
    <t>Príspevok na poskytvanie soc.služieb pre SSS</t>
  </si>
  <si>
    <t>Telekominikačné služby</t>
  </si>
  <si>
    <t xml:space="preserve">Štandardná údržba </t>
  </si>
  <si>
    <t>Parkoviska ul. Májová</t>
  </si>
  <si>
    <t>Mzdy- pracovníci -ÚPSVR</t>
  </si>
  <si>
    <t>Poistné -pracovníci - ÚPSVR</t>
  </si>
  <si>
    <t>Splácanie úveru istina-miestne komunikácie</t>
  </si>
  <si>
    <t>Osadeniea kalibrácia  meračov v MŠ</t>
  </si>
  <si>
    <t>Všeobecné služby /posyp, odhrňanie snehu/</t>
  </si>
  <si>
    <t>Obstaranie multikáry</t>
  </si>
  <si>
    <t>Geometrické plány, štúdie, posudky, dokum.k  územnému plánu</t>
  </si>
  <si>
    <t>k 31.12.2013</t>
  </si>
  <si>
    <t>Predpokl.skutoč.</t>
  </si>
  <si>
    <t>Materiál na údržbu -projekt PO z RF uz. 341/2013</t>
  </si>
  <si>
    <t xml:space="preserve">Voľby </t>
  </si>
  <si>
    <t>Územný plán</t>
  </si>
  <si>
    <t>Všeobecné služby z FP "Zdravé bývanie "</t>
  </si>
  <si>
    <t>Revízie a požiarna ochrana</t>
  </si>
  <si>
    <t>Služby súvisiace s odvozom odpadu</t>
  </si>
  <si>
    <t>Osadenie a kalibrácia  meračov v ZŠ</t>
  </si>
  <si>
    <t>Výstavba spevnenej plochy pri DK</t>
  </si>
  <si>
    <t xml:space="preserve"> </t>
  </si>
  <si>
    <t>Odmeny mimo PP</t>
  </si>
  <si>
    <t>k 31.12.2014</t>
  </si>
  <si>
    <t>Prístupová komunikácia k DK</t>
  </si>
  <si>
    <t>Havárie obecného majetku</t>
  </si>
  <si>
    <t>Predp.skutoč.</t>
  </si>
  <si>
    <t xml:space="preserve">Splácanie úrokov z úverov </t>
  </si>
  <si>
    <t>mzdy-IA podpora opatrovateľskej služby</t>
  </si>
  <si>
    <t>odvody-IA-podpora opatrovateľskej služby</t>
  </si>
  <si>
    <t>Rekonštrukcia kotolne v MŠ</t>
  </si>
  <si>
    <t>Rekonštrukcia podlahy v telocvični ZŠ</t>
  </si>
  <si>
    <t>Obnova kinosály + z RF</t>
  </si>
  <si>
    <t>Štandardná úrdržba, oprava výtlkov, chodníkov a pod.</t>
  </si>
  <si>
    <t>Výstavba obecného trhoviska</t>
  </si>
  <si>
    <t>Výstavba ihrísk v obci</t>
  </si>
  <si>
    <t xml:space="preserve">Odvody </t>
  </si>
  <si>
    <t>Jednotlivci a  športové kluby</t>
  </si>
  <si>
    <t>Rozpočet 2015</t>
  </si>
  <si>
    <t>k 31.12.2015</t>
  </si>
  <si>
    <t>NA ROK 2016, 2017, 2018</t>
  </si>
  <si>
    <t>Vybodovanie vstupov do budovy OcU-havarijný stav</t>
  </si>
  <si>
    <t>Asfaltovanie komunikácii</t>
  </si>
  <si>
    <t>Výstavba parkoviska pri MŠ Kanianka</t>
  </si>
  <si>
    <t xml:space="preserve">Obnova konosály - havarijný stav </t>
  </si>
  <si>
    <t>Strava - IA podpora opatrovateľskej služby</t>
  </si>
  <si>
    <t>Transfer na odchodné starostu</t>
  </si>
  <si>
    <t>nespevnená cyklotrasa okolo jazera</t>
  </si>
  <si>
    <t>Vybudovanie chodníka ul. Lipová</t>
  </si>
  <si>
    <t>vybudovanie verejného osvetlenia</t>
  </si>
  <si>
    <t>Projekt " nadstavba MŠ v Kananke "</t>
  </si>
  <si>
    <t>DK-vybudovanie bočného vstupu</t>
  </si>
  <si>
    <t>Zateplenie obvodového plášťa budovy DK-spoluúčasť</t>
  </si>
  <si>
    <t>maguranka-65. výročie založenia</t>
  </si>
  <si>
    <t>Uznesenie 64/2015-SSS oprava strechy z RF</t>
  </si>
  <si>
    <t>po 4. úpr.</t>
  </si>
  <si>
    <t>Nespevnená cyklotrasa okolo jazera - projekty</t>
  </si>
  <si>
    <t>Rekonštrukcia kotolne v MŠ - technické zhodenotenie</t>
  </si>
  <si>
    <t>po 4.úpr.</t>
  </si>
  <si>
    <t>Vybudovanie miestneho rozhlasu - technické zhodnotenie</t>
  </si>
  <si>
    <t>Nespevnená cyklotrasa-prvky zelenej infraštruktúry</t>
  </si>
  <si>
    <t>Odstavná plocha ul. Nová 586 -oporný múr</t>
  </si>
  <si>
    <t xml:space="preserve">Odstavná plocha ul. Nová 586 </t>
  </si>
  <si>
    <t>Asfaltovanie komunikácii - havarijný stav po realizácii kanalizácie</t>
  </si>
  <si>
    <t>Všeobecný materiál-inventár do kuchyne</t>
  </si>
  <si>
    <t>Údržba priestorov kuchyne</t>
  </si>
  <si>
    <t>Splácanie úveru istiny - cesta nad priehradou</t>
  </si>
  <si>
    <t>Rekonštrukcia MK</t>
  </si>
  <si>
    <t xml:space="preserve">Zateplenie KD </t>
  </si>
  <si>
    <t>DK-oprava budovy</t>
  </si>
  <si>
    <t xml:space="preserve">Zateplenie a rekonštrukcia budovy starého KD </t>
  </si>
  <si>
    <t>DK zakúpenie notebooku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</si>
</sst>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.0"/>
    <numFmt numFmtId="181" formatCode="#,##0\ &quot;€&quot;"/>
    <numFmt numFmtId="182" formatCode="0.0"/>
    <numFmt numFmtId="183" formatCode="000\ 00"/>
    <numFmt numFmtId="184" formatCode="dd/mm/yy;@"/>
    <numFmt numFmtId="185" formatCode="#,##0.000"/>
    <numFmt numFmtId="186" formatCode="#,##0.0000"/>
    <numFmt numFmtId="187" formatCode="#,##0.00_ ;\-#,##0.00\ "/>
    <numFmt numFmtId="188" formatCode="0.000"/>
    <numFmt numFmtId="189" formatCode="0.0000"/>
    <numFmt numFmtId="190" formatCode="[$-41B]d\.\ mmmm\ yyyy"/>
  </numFmts>
  <fonts count="7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8"/>
      <name val="Arial CE"/>
      <family val="2"/>
    </font>
    <font>
      <b/>
      <sz val="10"/>
      <name val="Arial CE"/>
      <family val="0"/>
    </font>
    <font>
      <b/>
      <sz val="8"/>
      <name val="Arial"/>
      <family val="2"/>
    </font>
    <font>
      <i/>
      <sz val="8"/>
      <name val="Arial CE"/>
      <family val="0"/>
    </font>
    <font>
      <i/>
      <sz val="8"/>
      <name val="Arial"/>
      <family val="2"/>
    </font>
    <font>
      <b/>
      <sz val="12"/>
      <color indexed="8"/>
      <name val="Arial"/>
      <family val="2"/>
    </font>
    <font>
      <sz val="9"/>
      <color indexed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 CE"/>
      <family val="0"/>
    </font>
    <font>
      <b/>
      <i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9"/>
      <name val="Arial CE"/>
      <family val="0"/>
    </font>
    <font>
      <b/>
      <sz val="8"/>
      <name val="Arial CE"/>
      <family val="2"/>
    </font>
    <font>
      <b/>
      <i/>
      <sz val="8"/>
      <name val="Arial CE"/>
      <family val="2"/>
    </font>
    <font>
      <sz val="10"/>
      <name val="Arial CE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 CE"/>
      <family val="0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 CE"/>
      <family val="0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66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>
        <color indexed="22"/>
      </top>
      <bottom style="thin">
        <color indexed="22"/>
      </bottom>
    </border>
    <border>
      <left style="medium"/>
      <right style="thin"/>
      <top>
        <color indexed="63"/>
      </top>
      <bottom style="thin">
        <color theme="4" tint="0.799979984760284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>
        <color indexed="63"/>
      </left>
      <right style="medium"/>
      <top>
        <color indexed="63"/>
      </top>
      <bottom style="thin">
        <color theme="4" tint="0.7999799847602844"/>
      </bottom>
    </border>
    <border>
      <left style="medium"/>
      <right style="medium"/>
      <top>
        <color indexed="63"/>
      </top>
      <bottom style="thin">
        <color theme="4" tint="0.7999799847602844"/>
      </bottom>
    </border>
    <border>
      <left style="thin"/>
      <right>
        <color indexed="63"/>
      </right>
      <top>
        <color indexed="63"/>
      </top>
      <bottom style="thin">
        <color theme="4" tint="0.7999799847602844"/>
      </bottom>
    </border>
    <border>
      <left>
        <color indexed="63"/>
      </left>
      <right style="thin"/>
      <top>
        <color indexed="63"/>
      </top>
      <bottom style="thin">
        <color theme="4" tint="0.7999799847602844"/>
      </bottom>
    </border>
    <border>
      <left style="thin"/>
      <right>
        <color indexed="63"/>
      </right>
      <top style="thin">
        <color theme="4" tint="0.7999799847602844"/>
      </top>
      <bottom style="thin">
        <color theme="4" tint="0.7999799847602844"/>
      </bottom>
    </border>
    <border>
      <left>
        <color indexed="63"/>
      </left>
      <right style="thin"/>
      <top style="thin">
        <color theme="4" tint="0.7999799847602844"/>
      </top>
      <bottom style="thin">
        <color theme="4" tint="0.7999799847602844"/>
      </bottom>
    </border>
    <border>
      <left style="thin"/>
      <right>
        <color indexed="63"/>
      </right>
      <top style="thin">
        <color theme="4" tint="0.7999799847602844"/>
      </top>
      <bottom>
        <color indexed="63"/>
      </bottom>
    </border>
    <border>
      <left>
        <color indexed="63"/>
      </left>
      <right style="medium"/>
      <top style="thin">
        <color theme="4" tint="0.7999799847602844"/>
      </top>
      <bottom style="thin">
        <color theme="4" tint="0.7999799847602844"/>
      </bottom>
    </border>
    <border>
      <left>
        <color indexed="63"/>
      </left>
      <right>
        <color indexed="63"/>
      </right>
      <top style="thin">
        <color theme="4" tint="0.7999799847602844"/>
      </top>
      <bottom>
        <color indexed="63"/>
      </bottom>
    </border>
    <border>
      <left>
        <color indexed="63"/>
      </left>
      <right>
        <color indexed="63"/>
      </right>
      <top style="thin">
        <color theme="4" tint="0.7999799847602844"/>
      </top>
      <bottom style="thin">
        <color theme="4" tint="0.7999799847602844"/>
      </bottom>
    </border>
    <border>
      <left>
        <color indexed="63"/>
      </left>
      <right style="medium"/>
      <top style="thin">
        <color theme="4" tint="0.7999799847602844"/>
      </top>
      <bottom>
        <color indexed="63"/>
      </bottom>
    </border>
    <border>
      <left style="thin"/>
      <right>
        <color indexed="63"/>
      </right>
      <top style="thin">
        <color theme="4" tint="0.7999799847602844"/>
      </top>
      <bottom style="medium"/>
    </border>
    <border>
      <left>
        <color indexed="63"/>
      </left>
      <right style="medium"/>
      <top style="thin">
        <color theme="4" tint="0.7999799847602844"/>
      </top>
      <bottom style="medium"/>
    </border>
    <border>
      <left>
        <color indexed="63"/>
      </left>
      <right>
        <color indexed="63"/>
      </right>
      <top style="thin">
        <color theme="4" tint="0.7999799847602844"/>
      </top>
      <bottom style="medium"/>
    </border>
    <border>
      <left style="thin"/>
      <right style="thin"/>
      <top>
        <color indexed="63"/>
      </top>
      <bottom style="thin">
        <color theme="4" tint="0.7999799847602844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>
        <color theme="3" tint="0.7999799847602844"/>
      </top>
      <bottom style="thin">
        <color theme="3" tint="0.7999799847602844"/>
      </bottom>
    </border>
    <border>
      <left>
        <color indexed="63"/>
      </left>
      <right style="medium"/>
      <top style="thin">
        <color theme="3" tint="0.7999799847602844"/>
      </top>
      <bottom style="thin">
        <color theme="3" tint="0.7999799847602844"/>
      </bottom>
    </border>
    <border>
      <left style="thin"/>
      <right>
        <color indexed="63"/>
      </right>
      <top style="thin">
        <color theme="3" tint="0.7999799847602844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theme="3" tint="0.7999799847602844"/>
      </bottom>
    </border>
    <border>
      <left>
        <color indexed="63"/>
      </left>
      <right style="medium"/>
      <top>
        <color indexed="63"/>
      </top>
      <bottom style="thin">
        <color theme="3" tint="0.7999799847602844"/>
      </bottom>
    </border>
    <border>
      <left>
        <color indexed="63"/>
      </left>
      <right style="medium"/>
      <top style="thin">
        <color theme="3" tint="0.7999799847602844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double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theme="4" tint="0.7999799847602844"/>
      </top>
      <bottom style="thin">
        <color theme="8" tint="0.7999799847602844"/>
      </bottom>
    </border>
    <border>
      <left>
        <color indexed="63"/>
      </left>
      <right style="medium"/>
      <top style="thin">
        <color theme="4" tint="0.7999799847602844"/>
      </top>
      <bottom style="thin">
        <color theme="8" tint="0.7999799847602844"/>
      </bottom>
    </border>
    <border>
      <left style="thin"/>
      <right>
        <color indexed="63"/>
      </right>
      <top style="thin">
        <color theme="8" tint="0.7999799847602844"/>
      </top>
      <bottom style="thin">
        <color theme="8" tint="0.7999799847602844"/>
      </bottom>
    </border>
    <border>
      <left>
        <color indexed="63"/>
      </left>
      <right style="medium"/>
      <top style="thin">
        <color theme="8" tint="0.7999799847602844"/>
      </top>
      <bottom style="thin">
        <color theme="8" tint="0.7999799847602844"/>
      </bottom>
    </border>
    <border>
      <left style="thin"/>
      <right>
        <color indexed="63"/>
      </right>
      <top style="thin">
        <color theme="8" tint="0.7999799847602844"/>
      </top>
      <bottom>
        <color indexed="63"/>
      </bottom>
    </border>
    <border>
      <left>
        <color indexed="63"/>
      </left>
      <right style="medium"/>
      <top style="thin">
        <color theme="8" tint="0.7999799847602844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4" borderId="8" applyNumberFormat="0" applyAlignment="0" applyProtection="0"/>
    <xf numFmtId="0" fontId="65" fillId="25" borderId="8" applyNumberFormat="0" applyAlignment="0" applyProtection="0"/>
    <xf numFmtId="0" fontId="66" fillId="25" borderId="9" applyNumberFormat="0" applyAlignment="0" applyProtection="0"/>
    <xf numFmtId="0" fontId="67" fillId="0" borderId="0" applyNumberFormat="0" applyFill="0" applyBorder="0" applyAlignment="0" applyProtection="0"/>
    <xf numFmtId="0" fontId="68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6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left"/>
    </xf>
    <xf numFmtId="180" fontId="6" fillId="34" borderId="11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0" fillId="0" borderId="0" xfId="0" applyFill="1" applyAlignment="1">
      <alignment/>
    </xf>
    <xf numFmtId="49" fontId="7" fillId="0" borderId="12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80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80" fontId="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180" fontId="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4" fillId="0" borderId="12" xfId="0" applyFont="1" applyFill="1" applyBorder="1" applyAlignment="1">
      <alignment horizontal="center"/>
    </xf>
    <xf numFmtId="180" fontId="4" fillId="0" borderId="13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/>
    </xf>
    <xf numFmtId="49" fontId="8" fillId="0" borderId="14" xfId="0" applyNumberFormat="1" applyFont="1" applyFill="1" applyBorder="1" applyAlignment="1">
      <alignment horizontal="right"/>
    </xf>
    <xf numFmtId="49" fontId="1" fillId="0" borderId="14" xfId="0" applyNumberFormat="1" applyFont="1" applyFill="1" applyBorder="1" applyAlignment="1">
      <alignment horizontal="center"/>
    </xf>
    <xf numFmtId="0" fontId="1" fillId="35" borderId="0" xfId="0" applyFont="1" applyFill="1" applyBorder="1" applyAlignment="1">
      <alignment/>
    </xf>
    <xf numFmtId="0" fontId="1" fillId="35" borderId="1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49" fontId="12" fillId="36" borderId="0" xfId="0" applyNumberFormat="1" applyFont="1" applyFill="1" applyBorder="1" applyAlignment="1">
      <alignment horizontal="left"/>
    </xf>
    <xf numFmtId="0" fontId="12" fillId="36" borderId="0" xfId="0" applyFont="1" applyFill="1" applyBorder="1" applyAlignment="1">
      <alignment/>
    </xf>
    <xf numFmtId="0" fontId="12" fillId="36" borderId="15" xfId="0" applyFont="1" applyFill="1" applyBorder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Border="1" applyAlignment="1">
      <alignment horizontal="right"/>
    </xf>
    <xf numFmtId="180" fontId="1" fillId="0" borderId="11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180" fontId="1" fillId="0" borderId="13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8" fillId="0" borderId="16" xfId="0" applyFont="1" applyBorder="1" applyAlignment="1">
      <alignment horizontal="right"/>
    </xf>
    <xf numFmtId="0" fontId="8" fillId="0" borderId="0" xfId="0" applyFont="1" applyFill="1" applyAlignment="1">
      <alignment/>
    </xf>
    <xf numFmtId="0" fontId="13" fillId="0" borderId="0" xfId="0" applyFont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6" fillId="0" borderId="0" xfId="0" applyFont="1" applyAlignment="1">
      <alignment/>
    </xf>
    <xf numFmtId="4" fontId="1" fillId="0" borderId="0" xfId="0" applyNumberFormat="1" applyFont="1" applyAlignment="1">
      <alignment/>
    </xf>
    <xf numFmtId="0" fontId="4" fillId="0" borderId="13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" fillId="0" borderId="17" xfId="0" applyFont="1" applyBorder="1" applyAlignment="1">
      <alignment horizontal="center"/>
    </xf>
    <xf numFmtId="180" fontId="69" fillId="0" borderId="11" xfId="0" applyNumberFormat="1" applyFont="1" applyFill="1" applyBorder="1" applyAlignment="1">
      <alignment horizontal="right"/>
    </xf>
    <xf numFmtId="0" fontId="1" fillId="33" borderId="18" xfId="0" applyFont="1" applyFill="1" applyBorder="1" applyAlignment="1">
      <alignment horizontal="center"/>
    </xf>
    <xf numFmtId="49" fontId="18" fillId="33" borderId="19" xfId="0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1" fillId="33" borderId="17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49" fontId="1" fillId="33" borderId="21" xfId="0" applyNumberFormat="1" applyFont="1" applyFill="1" applyBorder="1" applyAlignment="1">
      <alignment horizontal="center"/>
    </xf>
    <xf numFmtId="0" fontId="17" fillId="33" borderId="22" xfId="0" applyFont="1" applyFill="1" applyBorder="1" applyAlignment="1">
      <alignment/>
    </xf>
    <xf numFmtId="180" fontId="0" fillId="33" borderId="23" xfId="0" applyNumberFormat="1" applyFont="1" applyFill="1" applyBorder="1" applyAlignment="1">
      <alignment horizontal="center"/>
    </xf>
    <xf numFmtId="1" fontId="0" fillId="33" borderId="23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6" fillId="34" borderId="15" xfId="0" applyFont="1" applyFill="1" applyBorder="1" applyAlignment="1">
      <alignment/>
    </xf>
    <xf numFmtId="0" fontId="15" fillId="37" borderId="21" xfId="0" applyFont="1" applyFill="1" applyBorder="1" applyAlignment="1">
      <alignment/>
    </xf>
    <xf numFmtId="0" fontId="1" fillId="37" borderId="0" xfId="0" applyFont="1" applyFill="1" applyBorder="1" applyAlignment="1">
      <alignment/>
    </xf>
    <xf numFmtId="0" fontId="1" fillId="37" borderId="15" xfId="0" applyFont="1" applyFill="1" applyBorder="1" applyAlignment="1">
      <alignment/>
    </xf>
    <xf numFmtId="180" fontId="12" fillId="37" borderId="11" xfId="0" applyNumberFormat="1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49" fontId="6" fillId="38" borderId="0" xfId="0" applyNumberFormat="1" applyFont="1" applyFill="1" applyBorder="1" applyAlignment="1">
      <alignment horizontal="left"/>
    </xf>
    <xf numFmtId="0" fontId="13" fillId="38" borderId="0" xfId="0" applyFont="1" applyFill="1" applyBorder="1" applyAlignment="1">
      <alignment/>
    </xf>
    <xf numFmtId="0" fontId="1" fillId="38" borderId="0" xfId="0" applyFont="1" applyFill="1" applyBorder="1" applyAlignment="1">
      <alignment/>
    </xf>
    <xf numFmtId="0" fontId="6" fillId="38" borderId="15" xfId="0" applyFont="1" applyFill="1" applyBorder="1" applyAlignment="1">
      <alignment/>
    </xf>
    <xf numFmtId="180" fontId="6" fillId="38" borderId="11" xfId="0" applyNumberFormat="1" applyFont="1" applyFill="1" applyBorder="1" applyAlignment="1">
      <alignment horizontal="right"/>
    </xf>
    <xf numFmtId="0" fontId="11" fillId="0" borderId="21" xfId="0" applyFont="1" applyFill="1" applyBorder="1" applyAlignment="1">
      <alignment horizontal="center"/>
    </xf>
    <xf numFmtId="0" fontId="15" fillId="0" borderId="21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38" borderId="0" xfId="0" applyFont="1" applyFill="1" applyBorder="1" applyAlignment="1">
      <alignment/>
    </xf>
    <xf numFmtId="0" fontId="12" fillId="38" borderId="15" xfId="0" applyFont="1" applyFill="1" applyBorder="1" applyAlignment="1">
      <alignment/>
    </xf>
    <xf numFmtId="180" fontId="12" fillId="38" borderId="11" xfId="0" applyNumberFormat="1" applyFont="1" applyFill="1" applyBorder="1" applyAlignment="1">
      <alignment horizontal="right"/>
    </xf>
    <xf numFmtId="0" fontId="1" fillId="0" borderId="21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6" fillId="36" borderId="15" xfId="0" applyFont="1" applyFill="1" applyBorder="1" applyAlignment="1">
      <alignment/>
    </xf>
    <xf numFmtId="180" fontId="6" fillId="36" borderId="11" xfId="0" applyNumberFormat="1" applyFont="1" applyFill="1" applyBorder="1" applyAlignment="1">
      <alignment horizontal="right"/>
    </xf>
    <xf numFmtId="49" fontId="8" fillId="0" borderId="21" xfId="0" applyNumberFormat="1" applyFont="1" applyFill="1" applyBorder="1" applyAlignment="1">
      <alignment horizontal="right"/>
    </xf>
    <xf numFmtId="180" fontId="6" fillId="36" borderId="11" xfId="0" applyNumberFormat="1" applyFont="1" applyFill="1" applyBorder="1" applyAlignment="1">
      <alignment/>
    </xf>
    <xf numFmtId="180" fontId="1" fillId="0" borderId="11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15" fillId="0" borderId="25" xfId="0" applyFont="1" applyFill="1" applyBorder="1" applyAlignment="1">
      <alignment/>
    </xf>
    <xf numFmtId="49" fontId="8" fillId="0" borderId="25" xfId="0" applyNumberFormat="1" applyFont="1" applyFill="1" applyBorder="1" applyAlignment="1">
      <alignment horizontal="right"/>
    </xf>
    <xf numFmtId="0" fontId="6" fillId="0" borderId="15" xfId="0" applyFont="1" applyFill="1" applyBorder="1" applyAlignment="1">
      <alignment/>
    </xf>
    <xf numFmtId="180" fontId="6" fillId="0" borderId="11" xfId="0" applyNumberFormat="1" applyFont="1" applyFill="1" applyBorder="1" applyAlignment="1">
      <alignment/>
    </xf>
    <xf numFmtId="0" fontId="15" fillId="37" borderId="25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180" fontId="12" fillId="38" borderId="11" xfId="0" applyNumberFormat="1" applyFont="1" applyFill="1" applyBorder="1" applyAlignment="1">
      <alignment/>
    </xf>
    <xf numFmtId="49" fontId="20" fillId="36" borderId="14" xfId="0" applyNumberFormat="1" applyFont="1" applyFill="1" applyBorder="1" applyAlignment="1">
      <alignment horizontal="center"/>
    </xf>
    <xf numFmtId="49" fontId="6" fillId="38" borderId="25" xfId="0" applyNumberFormat="1" applyFont="1" applyFill="1" applyBorder="1" applyAlignment="1">
      <alignment horizontal="left"/>
    </xf>
    <xf numFmtId="0" fontId="13" fillId="38" borderId="0" xfId="0" applyFont="1" applyFill="1" applyBorder="1" applyAlignment="1">
      <alignment/>
    </xf>
    <xf numFmtId="49" fontId="20" fillId="36" borderId="25" xfId="0" applyNumberFormat="1" applyFont="1" applyFill="1" applyBorder="1" applyAlignment="1">
      <alignment horizontal="center"/>
    </xf>
    <xf numFmtId="0" fontId="13" fillId="38" borderId="15" xfId="0" applyFont="1" applyFill="1" applyBorder="1" applyAlignment="1">
      <alignment/>
    </xf>
    <xf numFmtId="0" fontId="15" fillId="37" borderId="0" xfId="0" applyFont="1" applyFill="1" applyBorder="1" applyAlignment="1">
      <alignment/>
    </xf>
    <xf numFmtId="49" fontId="20" fillId="36" borderId="21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180" fontId="12" fillId="0" borderId="11" xfId="0" applyNumberFormat="1" applyFont="1" applyFill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0" xfId="0" applyFont="1" applyBorder="1" applyAlignment="1">
      <alignment/>
    </xf>
    <xf numFmtId="180" fontId="0" fillId="0" borderId="0" xfId="0" applyNumberFormat="1" applyFont="1" applyBorder="1" applyAlignment="1">
      <alignment/>
    </xf>
    <xf numFmtId="0" fontId="0" fillId="0" borderId="26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0" fillId="0" borderId="16" xfId="0" applyFont="1" applyBorder="1" applyAlignment="1">
      <alignment/>
    </xf>
    <xf numFmtId="180" fontId="0" fillId="0" borderId="16" xfId="0" applyNumberFormat="1" applyFont="1" applyBorder="1" applyAlignment="1">
      <alignment/>
    </xf>
    <xf numFmtId="180" fontId="12" fillId="34" borderId="11" xfId="0" applyNumberFormat="1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49" fontId="1" fillId="33" borderId="26" xfId="0" applyNumberFormat="1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49" fontId="20" fillId="36" borderId="0" xfId="0" applyNumberFormat="1" applyFont="1" applyFill="1" applyBorder="1" applyAlignment="1">
      <alignment horizontal="center"/>
    </xf>
    <xf numFmtId="180" fontId="6" fillId="0" borderId="11" xfId="0" applyNumberFormat="1" applyFont="1" applyFill="1" applyBorder="1" applyAlignment="1">
      <alignment horizontal="right"/>
    </xf>
    <xf numFmtId="0" fontId="15" fillId="37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right"/>
    </xf>
    <xf numFmtId="49" fontId="20" fillId="36" borderId="0" xfId="0" applyNumberFormat="1" applyFont="1" applyFill="1" applyBorder="1" applyAlignment="1">
      <alignment horizontal="right"/>
    </xf>
    <xf numFmtId="0" fontId="1" fillId="0" borderId="29" xfId="0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right"/>
    </xf>
    <xf numFmtId="0" fontId="1" fillId="0" borderId="16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8" fillId="0" borderId="14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5" fillId="37" borderId="0" xfId="0" applyFont="1" applyFill="1" applyBorder="1" applyAlignment="1">
      <alignment horizontal="center"/>
    </xf>
    <xf numFmtId="0" fontId="0" fillId="37" borderId="0" xfId="0" applyFont="1" applyFill="1" applyBorder="1" applyAlignment="1">
      <alignment/>
    </xf>
    <xf numFmtId="0" fontId="0" fillId="37" borderId="15" xfId="0" applyFont="1" applyFill="1" applyBorder="1" applyAlignment="1">
      <alignment/>
    </xf>
    <xf numFmtId="0" fontId="12" fillId="38" borderId="0" xfId="0" applyFont="1" applyFill="1" applyBorder="1" applyAlignment="1">
      <alignment/>
    </xf>
    <xf numFmtId="0" fontId="11" fillId="0" borderId="25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49" fontId="20" fillId="36" borderId="14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180" fontId="12" fillId="0" borderId="11" xfId="0" applyNumberFormat="1" applyFont="1" applyFill="1" applyBorder="1" applyAlignment="1">
      <alignment horizontal="right"/>
    </xf>
    <xf numFmtId="0" fontId="20" fillId="36" borderId="25" xfId="0" applyFont="1" applyFill="1" applyBorder="1" applyAlignment="1">
      <alignment horizontal="right"/>
    </xf>
    <xf numFmtId="0" fontId="11" fillId="0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1" fillId="0" borderId="29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right"/>
    </xf>
    <xf numFmtId="0" fontId="1" fillId="0" borderId="28" xfId="0" applyFont="1" applyFill="1" applyBorder="1" applyAlignment="1">
      <alignment horizontal="center"/>
    </xf>
    <xf numFmtId="0" fontId="11" fillId="37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180" fontId="6" fillId="0" borderId="11" xfId="0" applyNumberFormat="1" applyFont="1" applyFill="1" applyBorder="1" applyAlignment="1">
      <alignment/>
    </xf>
    <xf numFmtId="0" fontId="11" fillId="39" borderId="14" xfId="0" applyFont="1" applyFill="1" applyBorder="1" applyAlignment="1">
      <alignment horizontal="center"/>
    </xf>
    <xf numFmtId="0" fontId="15" fillId="35" borderId="31" xfId="0" applyFont="1" applyFill="1" applyBorder="1" applyAlignment="1">
      <alignment/>
    </xf>
    <xf numFmtId="180" fontId="17" fillId="0" borderId="11" xfId="0" applyNumberFormat="1" applyFont="1" applyFill="1" applyBorder="1" applyAlignment="1">
      <alignment/>
    </xf>
    <xf numFmtId="0" fontId="1" fillId="0" borderId="16" xfId="0" applyFont="1" applyBorder="1" applyAlignment="1">
      <alignment horizontal="center"/>
    </xf>
    <xf numFmtId="182" fontId="6" fillId="36" borderId="11" xfId="0" applyNumberFormat="1" applyFont="1" applyFill="1" applyBorder="1" applyAlignment="1">
      <alignment horizontal="right"/>
    </xf>
    <xf numFmtId="0" fontId="1" fillId="0" borderId="32" xfId="0" applyFont="1" applyBorder="1" applyAlignment="1">
      <alignment horizontal="center"/>
    </xf>
    <xf numFmtId="0" fontId="1" fillId="35" borderId="33" xfId="0" applyFont="1" applyFill="1" applyBorder="1" applyAlignment="1">
      <alignment/>
    </xf>
    <xf numFmtId="0" fontId="1" fillId="35" borderId="34" xfId="0" applyFont="1" applyFill="1" applyBorder="1" applyAlignment="1">
      <alignment/>
    </xf>
    <xf numFmtId="180" fontId="1" fillId="0" borderId="35" xfId="0" applyNumberFormat="1" applyFont="1" applyFill="1" applyBorder="1" applyAlignment="1">
      <alignment horizontal="right"/>
    </xf>
    <xf numFmtId="180" fontId="1" fillId="0" borderId="27" xfId="0" applyNumberFormat="1" applyFont="1" applyFill="1" applyBorder="1" applyAlignment="1">
      <alignment horizontal="right"/>
    </xf>
    <xf numFmtId="180" fontId="1" fillId="0" borderId="0" xfId="0" applyNumberFormat="1" applyFont="1" applyFill="1" applyBorder="1" applyAlignment="1">
      <alignment horizontal="right"/>
    </xf>
    <xf numFmtId="0" fontId="1" fillId="0" borderId="27" xfId="0" applyFont="1" applyBorder="1" applyAlignment="1">
      <alignment horizontal="center"/>
    </xf>
    <xf numFmtId="0" fontId="1" fillId="35" borderId="36" xfId="0" applyFont="1" applyFill="1" applyBorder="1" applyAlignment="1">
      <alignment/>
    </xf>
    <xf numFmtId="0" fontId="1" fillId="35" borderId="37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1" fillId="35" borderId="38" xfId="0" applyFont="1" applyFill="1" applyBorder="1" applyAlignment="1">
      <alignment/>
    </xf>
    <xf numFmtId="0" fontId="1" fillId="35" borderId="39" xfId="0" applyFont="1" applyFill="1" applyBorder="1" applyAlignment="1">
      <alignment/>
    </xf>
    <xf numFmtId="0" fontId="1" fillId="35" borderId="40" xfId="0" applyFont="1" applyFill="1" applyBorder="1" applyAlignment="1">
      <alignment/>
    </xf>
    <xf numFmtId="0" fontId="1" fillId="35" borderId="41" xfId="0" applyFont="1" applyFill="1" applyBorder="1" applyAlignment="1">
      <alignment/>
    </xf>
    <xf numFmtId="0" fontId="1" fillId="0" borderId="40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43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1" fillId="35" borderId="43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0" fontId="1" fillId="35" borderId="44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0" fillId="0" borderId="37" xfId="0" applyFont="1" applyBorder="1" applyAlignment="1">
      <alignment/>
    </xf>
    <xf numFmtId="0" fontId="1" fillId="0" borderId="47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12" fillId="0" borderId="34" xfId="0" applyFont="1" applyFill="1" applyBorder="1" applyAlignment="1">
      <alignment/>
    </xf>
    <xf numFmtId="0" fontId="12" fillId="0" borderId="41" xfId="0" applyFont="1" applyFill="1" applyBorder="1" applyAlignment="1">
      <alignment/>
    </xf>
    <xf numFmtId="0" fontId="1" fillId="35" borderId="45" xfId="0" applyFont="1" applyFill="1" applyBorder="1" applyAlignment="1">
      <alignment/>
    </xf>
    <xf numFmtId="0" fontId="1" fillId="35" borderId="46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25" xfId="0" applyFont="1" applyBorder="1" applyAlignment="1">
      <alignment/>
    </xf>
    <xf numFmtId="0" fontId="1" fillId="35" borderId="38" xfId="0" applyFont="1" applyFill="1" applyBorder="1" applyAlignment="1">
      <alignment/>
    </xf>
    <xf numFmtId="0" fontId="1" fillId="35" borderId="4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49" fontId="1" fillId="0" borderId="48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35" borderId="41" xfId="0" applyFont="1" applyFill="1" applyBorder="1" applyAlignment="1">
      <alignment/>
    </xf>
    <xf numFmtId="180" fontId="1" fillId="0" borderId="11" xfId="0" applyNumberFormat="1" applyFont="1" applyFill="1" applyBorder="1" applyAlignment="1">
      <alignment horizontal="right"/>
    </xf>
    <xf numFmtId="0" fontId="1" fillId="0" borderId="15" xfId="0" applyFont="1" applyBorder="1" applyAlignment="1">
      <alignment/>
    </xf>
    <xf numFmtId="3" fontId="1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1" fillId="35" borderId="44" xfId="0" applyFont="1" applyFill="1" applyBorder="1" applyAlignment="1">
      <alignment/>
    </xf>
    <xf numFmtId="49" fontId="8" fillId="0" borderId="25" xfId="0" applyNumberFormat="1" applyFont="1" applyFill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35" borderId="39" xfId="0" applyFont="1" applyFill="1" applyBorder="1" applyAlignment="1">
      <alignment/>
    </xf>
    <xf numFmtId="180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right"/>
    </xf>
    <xf numFmtId="0" fontId="0" fillId="0" borderId="28" xfId="0" applyFont="1" applyBorder="1" applyAlignment="1">
      <alignment/>
    </xf>
    <xf numFmtId="49" fontId="8" fillId="0" borderId="0" xfId="0" applyNumberFormat="1" applyFont="1" applyFill="1" applyBorder="1" applyAlignment="1">
      <alignment horizontal="right"/>
    </xf>
    <xf numFmtId="0" fontId="12" fillId="33" borderId="22" xfId="0" applyFont="1" applyFill="1" applyBorder="1" applyAlignment="1">
      <alignment/>
    </xf>
    <xf numFmtId="0" fontId="12" fillId="33" borderId="49" xfId="0" applyFont="1" applyFill="1" applyBorder="1" applyAlignment="1">
      <alignment horizontal="center"/>
    </xf>
    <xf numFmtId="180" fontId="12" fillId="33" borderId="23" xfId="0" applyNumberFormat="1" applyFont="1" applyFill="1" applyBorder="1" applyAlignment="1">
      <alignment horizontal="center"/>
    </xf>
    <xf numFmtId="1" fontId="12" fillId="33" borderId="50" xfId="0" applyNumberFormat="1" applyFont="1" applyFill="1" applyBorder="1" applyAlignment="1">
      <alignment horizontal="center" vertical="center"/>
    </xf>
    <xf numFmtId="180" fontId="17" fillId="33" borderId="23" xfId="0" applyNumberFormat="1" applyFont="1" applyFill="1" applyBorder="1" applyAlignment="1">
      <alignment horizontal="center"/>
    </xf>
    <xf numFmtId="1" fontId="17" fillId="33" borderId="23" xfId="0" applyNumberFormat="1" applyFont="1" applyFill="1" applyBorder="1" applyAlignment="1">
      <alignment horizontal="center" vertical="center"/>
    </xf>
    <xf numFmtId="1" fontId="12" fillId="33" borderId="51" xfId="0" applyNumberFormat="1" applyFont="1" applyFill="1" applyBorder="1" applyAlignment="1">
      <alignment horizontal="center" vertical="center"/>
    </xf>
    <xf numFmtId="4" fontId="6" fillId="36" borderId="11" xfId="0" applyNumberFormat="1" applyFont="1" applyFill="1" applyBorder="1" applyAlignment="1">
      <alignment horizontal="right"/>
    </xf>
    <xf numFmtId="4" fontId="6" fillId="34" borderId="0" xfId="0" applyNumberFormat="1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4" fontId="6" fillId="36" borderId="17" xfId="0" applyNumberFormat="1" applyFont="1" applyFill="1" applyBorder="1" applyAlignment="1">
      <alignment horizontal="right"/>
    </xf>
    <xf numFmtId="4" fontId="0" fillId="0" borderId="17" xfId="0" applyNumberFormat="1" applyFont="1" applyBorder="1" applyAlignment="1">
      <alignment horizontal="right"/>
    </xf>
    <xf numFmtId="4" fontId="25" fillId="36" borderId="15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24" fillId="38" borderId="15" xfId="0" applyNumberFormat="1" applyFont="1" applyFill="1" applyBorder="1" applyAlignment="1">
      <alignment horizontal="right"/>
    </xf>
    <xf numFmtId="4" fontId="6" fillId="34" borderId="15" xfId="0" applyNumberFormat="1" applyFont="1" applyFill="1" applyBorder="1" applyAlignment="1">
      <alignment/>
    </xf>
    <xf numFmtId="4" fontId="25" fillId="36" borderId="15" xfId="0" applyNumberFormat="1" applyFont="1" applyFill="1" applyBorder="1" applyAlignment="1">
      <alignment/>
    </xf>
    <xf numFmtId="4" fontId="25" fillId="36" borderId="17" xfId="0" applyNumberFormat="1" applyFont="1" applyFill="1" applyBorder="1" applyAlignment="1">
      <alignment/>
    </xf>
    <xf numFmtId="4" fontId="24" fillId="38" borderId="15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0" fontId="1" fillId="35" borderId="36" xfId="0" applyFont="1" applyFill="1" applyBorder="1" applyAlignment="1">
      <alignment/>
    </xf>
    <xf numFmtId="49" fontId="8" fillId="0" borderId="21" xfId="0" applyNumberFormat="1" applyFont="1" applyFill="1" applyBorder="1" applyAlignment="1">
      <alignment horizontal="right"/>
    </xf>
    <xf numFmtId="4" fontId="24" fillId="34" borderId="15" xfId="0" applyNumberFormat="1" applyFont="1" applyFill="1" applyBorder="1" applyAlignment="1">
      <alignment/>
    </xf>
    <xf numFmtId="4" fontId="25" fillId="36" borderId="17" xfId="0" applyNumberFormat="1" applyFont="1" applyFill="1" applyBorder="1" applyAlignment="1">
      <alignment horizontal="right"/>
    </xf>
    <xf numFmtId="0" fontId="1" fillId="36" borderId="0" xfId="0" applyFont="1" applyFill="1" applyBorder="1" applyAlignment="1">
      <alignment/>
    </xf>
    <xf numFmtId="0" fontId="1" fillId="36" borderId="15" xfId="0" applyFont="1" applyFill="1" applyBorder="1" applyAlignment="1">
      <alignment/>
    </xf>
    <xf numFmtId="4" fontId="24" fillId="34" borderId="17" xfId="0" applyNumberFormat="1" applyFont="1" applyFill="1" applyBorder="1" applyAlignment="1">
      <alignment/>
    </xf>
    <xf numFmtId="4" fontId="24" fillId="37" borderId="17" xfId="0" applyNumberFormat="1" applyFont="1" applyFill="1" applyBorder="1" applyAlignment="1">
      <alignment/>
    </xf>
    <xf numFmtId="4" fontId="25" fillId="34" borderId="17" xfId="0" applyNumberFormat="1" applyFont="1" applyFill="1" applyBorder="1" applyAlignment="1">
      <alignment/>
    </xf>
    <xf numFmtId="4" fontId="4" fillId="0" borderId="17" xfId="0" applyNumberFormat="1" applyFont="1" applyFill="1" applyBorder="1" applyAlignment="1">
      <alignment horizontal="right"/>
    </xf>
    <xf numFmtId="4" fontId="25" fillId="36" borderId="17" xfId="0" applyNumberFormat="1" applyFont="1" applyFill="1" applyBorder="1" applyAlignment="1">
      <alignment/>
    </xf>
    <xf numFmtId="4" fontId="24" fillId="34" borderId="0" xfId="0" applyNumberFormat="1" applyFont="1" applyFill="1" applyBorder="1" applyAlignment="1">
      <alignment/>
    </xf>
    <xf numFmtId="4" fontId="6" fillId="34" borderId="17" xfId="0" applyNumberFormat="1" applyFont="1" applyFill="1" applyBorder="1" applyAlignment="1">
      <alignment/>
    </xf>
    <xf numFmtId="4" fontId="1" fillId="0" borderId="17" xfId="0" applyNumberFormat="1" applyFont="1" applyBorder="1" applyAlignment="1">
      <alignment/>
    </xf>
    <xf numFmtId="4" fontId="24" fillId="38" borderId="17" xfId="0" applyNumberFormat="1" applyFont="1" applyFill="1" applyBorder="1" applyAlignment="1">
      <alignment horizontal="right"/>
    </xf>
    <xf numFmtId="4" fontId="4" fillId="0" borderId="17" xfId="0" applyNumberFormat="1" applyFont="1" applyFill="1" applyBorder="1" applyAlignment="1">
      <alignment/>
    </xf>
    <xf numFmtId="4" fontId="1" fillId="0" borderId="27" xfId="0" applyNumberFormat="1" applyFont="1" applyFill="1" applyBorder="1" applyAlignment="1">
      <alignment/>
    </xf>
    <xf numFmtId="4" fontId="12" fillId="37" borderId="17" xfId="0" applyNumberFormat="1" applyFont="1" applyFill="1" applyBorder="1" applyAlignment="1">
      <alignment/>
    </xf>
    <xf numFmtId="4" fontId="1" fillId="0" borderId="27" xfId="0" applyNumberFormat="1" applyFont="1" applyFill="1" applyBorder="1" applyAlignment="1">
      <alignment horizontal="right"/>
    </xf>
    <xf numFmtId="4" fontId="25" fillId="38" borderId="17" xfId="0" applyNumberFormat="1" applyFont="1" applyFill="1" applyBorder="1" applyAlignment="1">
      <alignment horizontal="right"/>
    </xf>
    <xf numFmtId="49" fontId="1" fillId="0" borderId="25" xfId="0" applyNumberFormat="1" applyFont="1" applyFill="1" applyBorder="1" applyAlignment="1">
      <alignment horizontal="center"/>
    </xf>
    <xf numFmtId="49" fontId="8" fillId="0" borderId="33" xfId="0" applyNumberFormat="1" applyFont="1" applyFill="1" applyBorder="1" applyAlignment="1">
      <alignment horizontal="right"/>
    </xf>
    <xf numFmtId="49" fontId="8" fillId="0" borderId="16" xfId="0" applyNumberFormat="1" applyFont="1" applyFill="1" applyBorder="1" applyAlignment="1">
      <alignment horizontal="right"/>
    </xf>
    <xf numFmtId="4" fontId="0" fillId="0" borderId="17" xfId="0" applyNumberFormat="1" applyFont="1" applyBorder="1" applyAlignment="1">
      <alignment/>
    </xf>
    <xf numFmtId="49" fontId="4" fillId="0" borderId="14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right"/>
    </xf>
    <xf numFmtId="49" fontId="7" fillId="0" borderId="14" xfId="0" applyNumberFormat="1" applyFont="1" applyFill="1" applyBorder="1" applyAlignment="1">
      <alignment horizontal="right"/>
    </xf>
    <xf numFmtId="4" fontId="25" fillId="36" borderId="17" xfId="0" applyNumberFormat="1" applyFont="1" applyFill="1" applyBorder="1" applyAlignment="1">
      <alignment/>
    </xf>
    <xf numFmtId="4" fontId="25" fillId="36" borderId="17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19" fillId="34" borderId="52" xfId="0" applyFont="1" applyFill="1" applyBorder="1" applyAlignment="1">
      <alignment horizontal="left" vertical="center"/>
    </xf>
    <xf numFmtId="0" fontId="19" fillId="34" borderId="19" xfId="0" applyFont="1" applyFill="1" applyBorder="1" applyAlignment="1">
      <alignment vertical="center"/>
    </xf>
    <xf numFmtId="0" fontId="21" fillId="34" borderId="19" xfId="0" applyFont="1" applyFill="1" applyBorder="1" applyAlignment="1">
      <alignment/>
    </xf>
    <xf numFmtId="0" fontId="21" fillId="34" borderId="20" xfId="0" applyFont="1" applyFill="1" applyBorder="1" applyAlignment="1">
      <alignment/>
    </xf>
    <xf numFmtId="180" fontId="19" fillId="34" borderId="53" xfId="0" applyNumberFormat="1" applyFont="1" applyFill="1" applyBorder="1" applyAlignment="1">
      <alignment/>
    </xf>
    <xf numFmtId="4" fontId="19" fillId="34" borderId="53" xfId="0" applyNumberFormat="1" applyFont="1" applyFill="1" applyBorder="1" applyAlignment="1">
      <alignment horizontal="right"/>
    </xf>
    <xf numFmtId="0" fontId="19" fillId="34" borderId="53" xfId="0" applyFont="1" applyFill="1" applyBorder="1" applyAlignment="1">
      <alignment horizontal="left" vertical="center"/>
    </xf>
    <xf numFmtId="0" fontId="22" fillId="34" borderId="19" xfId="0" applyFont="1" applyFill="1" applyBorder="1" applyAlignment="1">
      <alignment vertical="center"/>
    </xf>
    <xf numFmtId="0" fontId="23" fillId="34" borderId="19" xfId="0" applyFont="1" applyFill="1" applyBorder="1" applyAlignment="1">
      <alignment/>
    </xf>
    <xf numFmtId="0" fontId="23" fillId="34" borderId="20" xfId="0" applyFont="1" applyFill="1" applyBorder="1" applyAlignment="1">
      <alignment/>
    </xf>
    <xf numFmtId="180" fontId="22" fillId="34" borderId="53" xfId="0" applyNumberFormat="1" applyFont="1" applyFill="1" applyBorder="1" applyAlignment="1">
      <alignment/>
    </xf>
    <xf numFmtId="0" fontId="1" fillId="0" borderId="54" xfId="0" applyFont="1" applyFill="1" applyBorder="1" applyAlignment="1">
      <alignment horizontal="center"/>
    </xf>
    <xf numFmtId="180" fontId="19" fillId="34" borderId="53" xfId="0" applyNumberFormat="1" applyFont="1" applyFill="1" applyBorder="1" applyAlignment="1">
      <alignment/>
    </xf>
    <xf numFmtId="0" fontId="19" fillId="34" borderId="19" xfId="0" applyFont="1" applyFill="1" applyBorder="1" applyAlignment="1">
      <alignment/>
    </xf>
    <xf numFmtId="0" fontId="19" fillId="34" borderId="2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5" fillId="37" borderId="21" xfId="0" applyFont="1" applyFill="1" applyBorder="1" applyAlignment="1">
      <alignment horizontal="center"/>
    </xf>
    <xf numFmtId="180" fontId="13" fillId="37" borderId="11" xfId="0" applyNumberFormat="1" applyFont="1" applyFill="1" applyBorder="1" applyAlignment="1">
      <alignment/>
    </xf>
    <xf numFmtId="4" fontId="5" fillId="37" borderId="15" xfId="0" applyNumberFormat="1" applyFont="1" applyFill="1" applyBorder="1" applyAlignment="1">
      <alignment/>
    </xf>
    <xf numFmtId="0" fontId="13" fillId="37" borderId="15" xfId="0" applyFont="1" applyFill="1" applyBorder="1" applyAlignment="1">
      <alignment/>
    </xf>
    <xf numFmtId="49" fontId="12" fillId="38" borderId="0" xfId="0" applyNumberFormat="1" applyFont="1" applyFill="1" applyBorder="1" applyAlignment="1">
      <alignment horizontal="left"/>
    </xf>
    <xf numFmtId="0" fontId="17" fillId="38" borderId="0" xfId="0" applyFont="1" applyFill="1" applyBorder="1" applyAlignment="1">
      <alignment/>
    </xf>
    <xf numFmtId="0" fontId="17" fillId="38" borderId="15" xfId="0" applyFont="1" applyFill="1" applyBorder="1" applyAlignment="1">
      <alignment/>
    </xf>
    <xf numFmtId="49" fontId="12" fillId="38" borderId="25" xfId="0" applyNumberFormat="1" applyFont="1" applyFill="1" applyBorder="1" applyAlignment="1">
      <alignment horizontal="left"/>
    </xf>
    <xf numFmtId="0" fontId="12" fillId="38" borderId="0" xfId="0" applyFont="1" applyFill="1" applyBorder="1" applyAlignment="1">
      <alignment/>
    </xf>
    <xf numFmtId="0" fontId="17" fillId="38" borderId="0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7" fillId="34" borderId="0" xfId="0" applyFont="1" applyFill="1" applyBorder="1" applyAlignment="1">
      <alignment/>
    </xf>
    <xf numFmtId="0" fontId="17" fillId="34" borderId="15" xfId="0" applyFont="1" applyFill="1" applyBorder="1" applyAlignment="1">
      <alignment/>
    </xf>
    <xf numFmtId="0" fontId="12" fillId="34" borderId="15" xfId="0" applyFont="1" applyFill="1" applyBorder="1" applyAlignment="1">
      <alignment/>
    </xf>
    <xf numFmtId="4" fontId="12" fillId="34" borderId="17" xfId="0" applyNumberFormat="1" applyFont="1" applyFill="1" applyBorder="1" applyAlignment="1">
      <alignment/>
    </xf>
    <xf numFmtId="4" fontId="12" fillId="34" borderId="15" xfId="0" applyNumberFormat="1" applyFont="1" applyFill="1" applyBorder="1" applyAlignment="1">
      <alignment/>
    </xf>
    <xf numFmtId="49" fontId="6" fillId="36" borderId="0" xfId="0" applyNumberFormat="1" applyFont="1" applyFill="1" applyBorder="1" applyAlignment="1">
      <alignment horizontal="left"/>
    </xf>
    <xf numFmtId="0" fontId="6" fillId="36" borderId="0" xfId="0" applyFont="1" applyFill="1" applyBorder="1" applyAlignment="1">
      <alignment/>
    </xf>
    <xf numFmtId="180" fontId="6" fillId="36" borderId="11" xfId="0" applyNumberFormat="1" applyFont="1" applyFill="1" applyBorder="1" applyAlignment="1">
      <alignment/>
    </xf>
    <xf numFmtId="0" fontId="15" fillId="37" borderId="11" xfId="0" applyFont="1" applyFill="1" applyBorder="1" applyAlignment="1">
      <alignment horizontal="center"/>
    </xf>
    <xf numFmtId="4" fontId="5" fillId="37" borderId="17" xfId="0" applyNumberFormat="1" applyFont="1" applyFill="1" applyBorder="1" applyAlignment="1">
      <alignment/>
    </xf>
    <xf numFmtId="0" fontId="15" fillId="37" borderId="28" xfId="0" applyFont="1" applyFill="1" applyBorder="1" applyAlignment="1">
      <alignment horizontal="center"/>
    </xf>
    <xf numFmtId="0" fontId="24" fillId="36" borderId="0" xfId="0" applyFont="1" applyFill="1" applyBorder="1" applyAlignment="1">
      <alignment/>
    </xf>
    <xf numFmtId="0" fontId="24" fillId="36" borderId="15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49" fontId="24" fillId="36" borderId="0" xfId="0" applyNumberFormat="1" applyFont="1" applyFill="1" applyBorder="1" applyAlignment="1">
      <alignment horizontal="left"/>
    </xf>
    <xf numFmtId="0" fontId="7" fillId="0" borderId="25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180" fontId="12" fillId="34" borderId="11" xfId="0" applyNumberFormat="1" applyFont="1" applyFill="1" applyBorder="1" applyAlignment="1">
      <alignment horizontal="right"/>
    </xf>
    <xf numFmtId="4" fontId="24" fillId="34" borderId="17" xfId="0" applyNumberFormat="1" applyFont="1" applyFill="1" applyBorder="1" applyAlignment="1">
      <alignment horizontal="right"/>
    </xf>
    <xf numFmtId="0" fontId="1" fillId="0" borderId="55" xfId="0" applyFont="1" applyFill="1" applyBorder="1" applyAlignment="1">
      <alignment/>
    </xf>
    <xf numFmtId="0" fontId="1" fillId="0" borderId="56" xfId="0" applyFont="1" applyFill="1" applyBorder="1" applyAlignment="1">
      <alignment/>
    </xf>
    <xf numFmtId="0" fontId="1" fillId="35" borderId="55" xfId="0" applyFont="1" applyFill="1" applyBorder="1" applyAlignment="1">
      <alignment/>
    </xf>
    <xf numFmtId="0" fontId="1" fillId="0" borderId="55" xfId="0" applyFont="1" applyBorder="1" applyAlignment="1">
      <alignment/>
    </xf>
    <xf numFmtId="0" fontId="1" fillId="0" borderId="56" xfId="0" applyFont="1" applyBorder="1" applyAlignment="1">
      <alignment/>
    </xf>
    <xf numFmtId="0" fontId="4" fillId="35" borderId="57" xfId="0" applyFont="1" applyFill="1" applyBorder="1" applyAlignment="1">
      <alignment/>
    </xf>
    <xf numFmtId="0" fontId="1" fillId="35" borderId="58" xfId="0" applyFont="1" applyFill="1" applyBorder="1" applyAlignment="1">
      <alignment/>
    </xf>
    <xf numFmtId="0" fontId="1" fillId="0" borderId="59" xfId="0" applyFont="1" applyBorder="1" applyAlignment="1">
      <alignment/>
    </xf>
    <xf numFmtId="0" fontId="1" fillId="0" borderId="58" xfId="0" applyFont="1" applyFill="1" applyBorder="1" applyAlignment="1">
      <alignment/>
    </xf>
    <xf numFmtId="0" fontId="1" fillId="0" borderId="59" xfId="0" applyFont="1" applyFill="1" applyBorder="1" applyAlignment="1">
      <alignment/>
    </xf>
    <xf numFmtId="0" fontId="1" fillId="0" borderId="55" xfId="0" applyFont="1" applyFill="1" applyBorder="1" applyAlignment="1">
      <alignment/>
    </xf>
    <xf numFmtId="0" fontId="1" fillId="0" borderId="56" xfId="0" applyFont="1" applyFill="1" applyBorder="1" applyAlignment="1">
      <alignment/>
    </xf>
    <xf numFmtId="0" fontId="1" fillId="35" borderId="55" xfId="0" applyFont="1" applyFill="1" applyBorder="1" applyAlignment="1">
      <alignment/>
    </xf>
    <xf numFmtId="0" fontId="1" fillId="35" borderId="56" xfId="0" applyFont="1" applyFill="1" applyBorder="1" applyAlignment="1">
      <alignment/>
    </xf>
    <xf numFmtId="0" fontId="1" fillId="35" borderId="57" xfId="0" applyFont="1" applyFill="1" applyBorder="1" applyAlignment="1">
      <alignment/>
    </xf>
    <xf numFmtId="0" fontId="1" fillId="35" borderId="60" xfId="0" applyFont="1" applyFill="1" applyBorder="1" applyAlignment="1">
      <alignment/>
    </xf>
    <xf numFmtId="0" fontId="1" fillId="35" borderId="57" xfId="0" applyFont="1" applyFill="1" applyBorder="1" applyAlignment="1">
      <alignment/>
    </xf>
    <xf numFmtId="49" fontId="26" fillId="36" borderId="21" xfId="0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right"/>
    </xf>
    <xf numFmtId="49" fontId="4" fillId="0" borderId="21" xfId="0" applyNumberFormat="1" applyFont="1" applyFill="1" applyBorder="1" applyAlignment="1">
      <alignment horizontal="right"/>
    </xf>
    <xf numFmtId="0" fontId="69" fillId="0" borderId="60" xfId="0" applyFont="1" applyFill="1" applyBorder="1" applyAlignment="1">
      <alignment/>
    </xf>
    <xf numFmtId="4" fontId="28" fillId="34" borderId="18" xfId="0" applyNumberFormat="1" applyFont="1" applyFill="1" applyBorder="1" applyAlignment="1">
      <alignment/>
    </xf>
    <xf numFmtId="0" fontId="19" fillId="34" borderId="21" xfId="0" applyFont="1" applyFill="1" applyBorder="1" applyAlignment="1">
      <alignment/>
    </xf>
    <xf numFmtId="0" fontId="19" fillId="34" borderId="61" xfId="0" applyFont="1" applyFill="1" applyBorder="1" applyAlignment="1">
      <alignment/>
    </xf>
    <xf numFmtId="0" fontId="21" fillId="34" borderId="0" xfId="0" applyFont="1" applyFill="1" applyBorder="1" applyAlignment="1">
      <alignment/>
    </xf>
    <xf numFmtId="0" fontId="19" fillId="34" borderId="0" xfId="0" applyFont="1" applyFill="1" applyBorder="1" applyAlignment="1">
      <alignment/>
    </xf>
    <xf numFmtId="0" fontId="19" fillId="34" borderId="15" xfId="0" applyFont="1" applyFill="1" applyBorder="1" applyAlignment="1">
      <alignment/>
    </xf>
    <xf numFmtId="180" fontId="22" fillId="34" borderId="11" xfId="0" applyNumberFormat="1" applyFont="1" applyFill="1" applyBorder="1" applyAlignment="1">
      <alignment/>
    </xf>
    <xf numFmtId="4" fontId="28" fillId="34" borderId="17" xfId="0" applyNumberFormat="1" applyFont="1" applyFill="1" applyBorder="1" applyAlignment="1">
      <alignment/>
    </xf>
    <xf numFmtId="4" fontId="28" fillId="34" borderId="17" xfId="0" applyNumberFormat="1" applyFont="1" applyFill="1" applyBorder="1" applyAlignment="1">
      <alignment horizontal="right"/>
    </xf>
    <xf numFmtId="0" fontId="19" fillId="34" borderId="62" xfId="0" applyFont="1" applyFill="1" applyBorder="1" applyAlignment="1">
      <alignment/>
    </xf>
    <xf numFmtId="0" fontId="19" fillId="34" borderId="63" xfId="0" applyFont="1" applyFill="1" applyBorder="1" applyAlignment="1">
      <alignment/>
    </xf>
    <xf numFmtId="0" fontId="21" fillId="34" borderId="64" xfId="0" applyFont="1" applyFill="1" applyBorder="1" applyAlignment="1">
      <alignment/>
    </xf>
    <xf numFmtId="0" fontId="19" fillId="34" borderId="64" xfId="0" applyFont="1" applyFill="1" applyBorder="1" applyAlignment="1">
      <alignment/>
    </xf>
    <xf numFmtId="0" fontId="19" fillId="34" borderId="65" xfId="0" applyFont="1" applyFill="1" applyBorder="1" applyAlignment="1">
      <alignment/>
    </xf>
    <xf numFmtId="180" fontId="22" fillId="34" borderId="66" xfId="0" applyNumberFormat="1" applyFont="1" applyFill="1" applyBorder="1" applyAlignment="1">
      <alignment/>
    </xf>
    <xf numFmtId="4" fontId="28" fillId="34" borderId="67" xfId="0" applyNumberFormat="1" applyFont="1" applyFill="1" applyBorder="1" applyAlignment="1">
      <alignment/>
    </xf>
    <xf numFmtId="0" fontId="19" fillId="34" borderId="68" xfId="0" applyFont="1" applyFill="1" applyBorder="1" applyAlignment="1">
      <alignment vertical="center"/>
    </xf>
    <xf numFmtId="4" fontId="28" fillId="34" borderId="18" xfId="0" applyNumberFormat="1" applyFont="1" applyFill="1" applyBorder="1" applyAlignment="1">
      <alignment/>
    </xf>
    <xf numFmtId="0" fontId="19" fillId="34" borderId="28" xfId="0" applyFont="1" applyFill="1" applyBorder="1" applyAlignment="1">
      <alignment/>
    </xf>
    <xf numFmtId="180" fontId="19" fillId="34" borderId="11" xfId="0" applyNumberFormat="1" applyFont="1" applyFill="1" applyBorder="1" applyAlignment="1">
      <alignment/>
    </xf>
    <xf numFmtId="4" fontId="28" fillId="34" borderId="17" xfId="0" applyNumberFormat="1" applyFont="1" applyFill="1" applyBorder="1" applyAlignment="1">
      <alignment/>
    </xf>
    <xf numFmtId="4" fontId="28" fillId="34" borderId="17" xfId="0" applyNumberFormat="1" applyFont="1" applyFill="1" applyBorder="1" applyAlignment="1">
      <alignment/>
    </xf>
    <xf numFmtId="0" fontId="19" fillId="34" borderId="69" xfId="0" applyFont="1" applyFill="1" applyBorder="1" applyAlignment="1">
      <alignment/>
    </xf>
    <xf numFmtId="180" fontId="19" fillId="34" borderId="66" xfId="0" applyNumberFormat="1" applyFont="1" applyFill="1" applyBorder="1" applyAlignment="1">
      <alignment/>
    </xf>
    <xf numFmtId="4" fontId="28" fillId="34" borderId="67" xfId="0" applyNumberFormat="1" applyFont="1" applyFill="1" applyBorder="1" applyAlignment="1">
      <alignment/>
    </xf>
    <xf numFmtId="180" fontId="12" fillId="33" borderId="70" xfId="0" applyNumberFormat="1" applyFont="1" applyFill="1" applyBorder="1" applyAlignment="1">
      <alignment horizontal="center"/>
    </xf>
    <xf numFmtId="4" fontId="19" fillId="34" borderId="11" xfId="0" applyNumberFormat="1" applyFont="1" applyFill="1" applyBorder="1" applyAlignment="1">
      <alignment horizontal="right"/>
    </xf>
    <xf numFmtId="4" fontId="19" fillId="34" borderId="66" xfId="0" applyNumberFormat="1" applyFont="1" applyFill="1" applyBorder="1" applyAlignment="1">
      <alignment horizontal="right"/>
    </xf>
    <xf numFmtId="0" fontId="12" fillId="0" borderId="59" xfId="0" applyFont="1" applyFill="1" applyBorder="1" applyAlignment="1">
      <alignment/>
    </xf>
    <xf numFmtId="49" fontId="7" fillId="0" borderId="14" xfId="0" applyNumberFormat="1" applyFont="1" applyFill="1" applyBorder="1" applyAlignment="1">
      <alignment horizontal="right"/>
    </xf>
    <xf numFmtId="0" fontId="1" fillId="35" borderId="56" xfId="0" applyFont="1" applyFill="1" applyBorder="1" applyAlignment="1">
      <alignment/>
    </xf>
    <xf numFmtId="0" fontId="1" fillId="35" borderId="60" xfId="0" applyFont="1" applyFill="1" applyBorder="1" applyAlignment="1">
      <alignment/>
    </xf>
    <xf numFmtId="4" fontId="28" fillId="34" borderId="27" xfId="0" applyNumberFormat="1" applyFont="1" applyFill="1" applyBorder="1" applyAlignment="1">
      <alignment/>
    </xf>
    <xf numFmtId="4" fontId="5" fillId="37" borderId="24" xfId="0" applyNumberFormat="1" applyFont="1" applyFill="1" applyBorder="1" applyAlignment="1">
      <alignment/>
    </xf>
    <xf numFmtId="0" fontId="15" fillId="0" borderId="21" xfId="0" applyFont="1" applyFill="1" applyBorder="1" applyAlignment="1">
      <alignment horizontal="center"/>
    </xf>
    <xf numFmtId="0" fontId="13" fillId="0" borderId="38" xfId="0" applyFont="1" applyFill="1" applyBorder="1" applyAlignment="1">
      <alignment/>
    </xf>
    <xf numFmtId="0" fontId="13" fillId="0" borderId="41" xfId="0" applyFont="1" applyFill="1" applyBorder="1" applyAlignment="1">
      <alignment/>
    </xf>
    <xf numFmtId="180" fontId="13" fillId="0" borderId="11" xfId="0" applyNumberFormat="1" applyFont="1" applyFill="1" applyBorder="1" applyAlignment="1">
      <alignment horizontal="right"/>
    </xf>
    <xf numFmtId="4" fontId="27" fillId="0" borderId="17" xfId="0" applyNumberFormat="1" applyFont="1" applyFill="1" applyBorder="1" applyAlignment="1">
      <alignment horizontal="right"/>
    </xf>
    <xf numFmtId="4" fontId="28" fillId="34" borderId="17" xfId="0" applyNumberFormat="1" applyFont="1" applyFill="1" applyBorder="1" applyAlignment="1">
      <alignment/>
    </xf>
    <xf numFmtId="182" fontId="13" fillId="37" borderId="11" xfId="0" applyNumberFormat="1" applyFont="1" applyFill="1" applyBorder="1" applyAlignment="1">
      <alignment/>
    </xf>
    <xf numFmtId="4" fontId="13" fillId="37" borderId="17" xfId="0" applyNumberFormat="1" applyFont="1" applyFill="1" applyBorder="1" applyAlignment="1">
      <alignment/>
    </xf>
    <xf numFmtId="182" fontId="12" fillId="34" borderId="11" xfId="0" applyNumberFormat="1" applyFont="1" applyFill="1" applyBorder="1" applyAlignment="1">
      <alignment/>
    </xf>
    <xf numFmtId="0" fontId="19" fillId="37" borderId="54" xfId="0" applyFont="1" applyFill="1" applyBorder="1" applyAlignment="1">
      <alignment vertical="center"/>
    </xf>
    <xf numFmtId="0" fontId="19" fillId="37" borderId="71" xfId="0" applyFont="1" applyFill="1" applyBorder="1" applyAlignment="1">
      <alignment vertical="center"/>
    </xf>
    <xf numFmtId="0" fontId="19" fillId="37" borderId="72" xfId="0" applyFont="1" applyFill="1" applyBorder="1" applyAlignment="1">
      <alignment vertical="center"/>
    </xf>
    <xf numFmtId="0" fontId="19" fillId="37" borderId="11" xfId="0" applyFont="1" applyFill="1" applyBorder="1" applyAlignment="1">
      <alignment horizontal="left" vertical="center"/>
    </xf>
    <xf numFmtId="0" fontId="19" fillId="37" borderId="0" xfId="0" applyFont="1" applyFill="1" applyBorder="1" applyAlignment="1">
      <alignment horizontal="left" vertical="center"/>
    </xf>
    <xf numFmtId="0" fontId="19" fillId="37" borderId="49" xfId="0" applyFont="1" applyFill="1" applyBorder="1" applyAlignment="1">
      <alignment horizontal="center"/>
    </xf>
    <xf numFmtId="0" fontId="19" fillId="37" borderId="73" xfId="0" applyFont="1" applyFill="1" applyBorder="1" applyAlignment="1">
      <alignment horizontal="center"/>
    </xf>
    <xf numFmtId="0" fontId="19" fillId="37" borderId="13" xfId="0" applyFont="1" applyFill="1" applyBorder="1" applyAlignment="1">
      <alignment horizontal="left" vertical="center"/>
    </xf>
    <xf numFmtId="0" fontId="19" fillId="37" borderId="16" xfId="0" applyFont="1" applyFill="1" applyBorder="1" applyAlignment="1">
      <alignment horizontal="left" vertical="center"/>
    </xf>
    <xf numFmtId="0" fontId="28" fillId="37" borderId="51" xfId="0" applyFont="1" applyFill="1" applyBorder="1" applyAlignment="1">
      <alignment horizontal="center" vertical="center"/>
    </xf>
    <xf numFmtId="0" fontId="28" fillId="37" borderId="17" xfId="0" applyFont="1" applyFill="1" applyBorder="1" applyAlignment="1">
      <alignment horizontal="center" vertical="center"/>
    </xf>
    <xf numFmtId="0" fontId="28" fillId="37" borderId="74" xfId="0" applyFont="1" applyFill="1" applyBorder="1" applyAlignment="1">
      <alignment horizontal="center" vertical="center"/>
    </xf>
    <xf numFmtId="0" fontId="22" fillId="0" borderId="54" xfId="0" applyFont="1" applyFill="1" applyBorder="1" applyAlignment="1">
      <alignment horizontal="left" vertical="center"/>
    </xf>
    <xf numFmtId="0" fontId="21" fillId="0" borderId="72" xfId="0" applyFont="1" applyFill="1" applyBorder="1" applyAlignment="1">
      <alignment horizontal="left" vertical="center"/>
    </xf>
    <xf numFmtId="4" fontId="21" fillId="0" borderId="24" xfId="0" applyNumberFormat="1" applyFont="1" applyFill="1" applyBorder="1" applyAlignment="1">
      <alignment horizontal="right" vertical="center"/>
    </xf>
    <xf numFmtId="4" fontId="21" fillId="0" borderId="15" xfId="0" applyNumberFormat="1" applyFont="1" applyBorder="1" applyAlignment="1">
      <alignment/>
    </xf>
    <xf numFmtId="0" fontId="70" fillId="0" borderId="24" xfId="0" applyFont="1" applyBorder="1" applyAlignment="1">
      <alignment horizontal="right"/>
    </xf>
    <xf numFmtId="3" fontId="70" fillId="0" borderId="24" xfId="0" applyNumberFormat="1" applyFont="1" applyBorder="1" applyAlignment="1">
      <alignment horizontal="right"/>
    </xf>
    <xf numFmtId="0" fontId="22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9" fillId="36" borderId="53" xfId="0" applyFont="1" applyFill="1" applyBorder="1" applyAlignment="1">
      <alignment/>
    </xf>
    <xf numFmtId="0" fontId="19" fillId="36" borderId="68" xfId="0" applyFont="1" applyFill="1" applyBorder="1" applyAlignment="1">
      <alignment/>
    </xf>
    <xf numFmtId="4" fontId="19" fillId="36" borderId="18" xfId="0" applyNumberFormat="1" applyFont="1" applyFill="1" applyBorder="1" applyAlignment="1">
      <alignment/>
    </xf>
    <xf numFmtId="4" fontId="19" fillId="36" borderId="20" xfId="0" applyNumberFormat="1" applyFont="1" applyFill="1" applyBorder="1" applyAlignment="1">
      <alignment/>
    </xf>
    <xf numFmtId="0" fontId="21" fillId="0" borderId="53" xfId="0" applyFont="1" applyBorder="1" applyAlignment="1">
      <alignment/>
    </xf>
    <xf numFmtId="0" fontId="21" fillId="0" borderId="0" xfId="0" applyFont="1" applyBorder="1" applyAlignment="1">
      <alignment/>
    </xf>
    <xf numFmtId="4" fontId="19" fillId="34" borderId="20" xfId="0" applyNumberFormat="1" applyFont="1" applyFill="1" applyBorder="1" applyAlignment="1">
      <alignment/>
    </xf>
    <xf numFmtId="4" fontId="0" fillId="0" borderId="15" xfId="0" applyNumberFormat="1" applyFont="1" applyBorder="1" applyAlignment="1">
      <alignment/>
    </xf>
    <xf numFmtId="4" fontId="71" fillId="0" borderId="0" xfId="0" applyNumberFormat="1" applyFont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1" fillId="0" borderId="40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3" fontId="12" fillId="33" borderId="23" xfId="0" applyNumberFormat="1" applyFont="1" applyFill="1" applyBorder="1" applyAlignment="1">
      <alignment horizontal="center" vertical="center"/>
    </xf>
    <xf numFmtId="3" fontId="12" fillId="33" borderId="75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/>
    </xf>
    <xf numFmtId="0" fontId="6" fillId="35" borderId="15" xfId="0" applyFont="1" applyFill="1" applyBorder="1" applyAlignment="1">
      <alignment/>
    </xf>
    <xf numFmtId="0" fontId="1" fillId="0" borderId="17" xfId="0" applyFont="1" applyBorder="1" applyAlignment="1">
      <alignment horizontal="center"/>
    </xf>
    <xf numFmtId="0" fontId="1" fillId="35" borderId="25" xfId="0" applyFont="1" applyFill="1" applyBorder="1" applyAlignment="1">
      <alignment/>
    </xf>
    <xf numFmtId="4" fontId="6" fillId="34" borderId="11" xfId="0" applyNumberFormat="1" applyFont="1" applyFill="1" applyBorder="1" applyAlignment="1">
      <alignment horizontal="right"/>
    </xf>
    <xf numFmtId="0" fontId="0" fillId="0" borderId="28" xfId="0" applyBorder="1" applyAlignment="1">
      <alignment horizontal="center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3" fontId="1" fillId="0" borderId="27" xfId="0" applyNumberFormat="1" applyFont="1" applyFill="1" applyBorder="1" applyAlignment="1">
      <alignment horizontal="right"/>
    </xf>
    <xf numFmtId="3" fontId="12" fillId="33" borderId="51" xfId="0" applyNumberFormat="1" applyFont="1" applyFill="1" applyBorder="1" applyAlignment="1">
      <alignment horizontal="center"/>
    </xf>
    <xf numFmtId="4" fontId="24" fillId="38" borderId="15" xfId="0" applyNumberFormat="1" applyFont="1" applyFill="1" applyBorder="1" applyAlignment="1">
      <alignment horizontal="right"/>
    </xf>
    <xf numFmtId="4" fontId="25" fillId="36" borderId="15" xfId="0" applyNumberFormat="1" applyFont="1" applyFill="1" applyBorder="1" applyAlignment="1">
      <alignment horizontal="right"/>
    </xf>
    <xf numFmtId="4" fontId="21" fillId="0" borderId="15" xfId="0" applyNumberFormat="1" applyFont="1" applyFill="1" applyBorder="1" applyAlignment="1">
      <alignment horizontal="right" vertical="center"/>
    </xf>
    <xf numFmtId="0" fontId="1" fillId="35" borderId="76" xfId="0" applyFont="1" applyFill="1" applyBorder="1" applyAlignment="1">
      <alignment/>
    </xf>
    <xf numFmtId="0" fontId="1" fillId="35" borderId="77" xfId="0" applyFont="1" applyFill="1" applyBorder="1" applyAlignment="1">
      <alignment/>
    </xf>
    <xf numFmtId="0" fontId="4" fillId="35" borderId="78" xfId="0" applyFont="1" applyFill="1" applyBorder="1" applyAlignment="1">
      <alignment/>
    </xf>
    <xf numFmtId="0" fontId="1" fillId="35" borderId="79" xfId="0" applyFont="1" applyFill="1" applyBorder="1" applyAlignment="1">
      <alignment/>
    </xf>
    <xf numFmtId="0" fontId="1" fillId="35" borderId="80" xfId="0" applyFont="1" applyFill="1" applyBorder="1" applyAlignment="1">
      <alignment/>
    </xf>
    <xf numFmtId="0" fontId="1" fillId="35" borderId="81" xfId="0" applyFont="1" applyFill="1" applyBorder="1" applyAlignment="1">
      <alignment/>
    </xf>
    <xf numFmtId="0" fontId="19" fillId="36" borderId="20" xfId="0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2" fontId="6" fillId="0" borderId="0" xfId="0" applyNumberFormat="1" applyFont="1" applyAlignment="1">
      <alignment/>
    </xf>
    <xf numFmtId="4" fontId="1" fillId="0" borderId="11" xfId="0" applyNumberFormat="1" applyFont="1" applyFill="1" applyBorder="1" applyAlignment="1">
      <alignment horizontal="right"/>
    </xf>
    <xf numFmtId="4" fontId="69" fillId="0" borderId="17" xfId="0" applyNumberFormat="1" applyFont="1" applyFill="1" applyBorder="1" applyAlignment="1">
      <alignment horizontal="right"/>
    </xf>
    <xf numFmtId="3" fontId="69" fillId="0" borderId="17" xfId="0" applyNumberFormat="1" applyFont="1" applyFill="1" applyBorder="1" applyAlignment="1">
      <alignment horizontal="right"/>
    </xf>
    <xf numFmtId="0" fontId="72" fillId="0" borderId="25" xfId="0" applyFont="1" applyFill="1" applyBorder="1" applyAlignment="1">
      <alignment/>
    </xf>
    <xf numFmtId="0" fontId="73" fillId="0" borderId="15" xfId="0" applyFont="1" applyFill="1" applyBorder="1" applyAlignment="1">
      <alignment/>
    </xf>
    <xf numFmtId="180" fontId="74" fillId="0" borderId="11" xfId="0" applyNumberFormat="1" applyFont="1" applyFill="1" applyBorder="1" applyAlignment="1">
      <alignment/>
    </xf>
    <xf numFmtId="3" fontId="69" fillId="0" borderId="15" xfId="0" applyNumberFormat="1" applyFont="1" applyFill="1" applyBorder="1" applyAlignment="1">
      <alignment horizontal="right"/>
    </xf>
    <xf numFmtId="0" fontId="69" fillId="0" borderId="15" xfId="0" applyFont="1" applyFill="1" applyBorder="1" applyAlignment="1">
      <alignment/>
    </xf>
    <xf numFmtId="4" fontId="1" fillId="0" borderId="0" xfId="0" applyNumberFormat="1" applyFont="1" applyFill="1" applyAlignment="1">
      <alignment/>
    </xf>
    <xf numFmtId="2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4" fontId="4" fillId="0" borderId="11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1" fillId="0" borderId="25" xfId="0" applyFont="1" applyBorder="1" applyAlignment="1">
      <alignment/>
    </xf>
    <xf numFmtId="0" fontId="8" fillId="0" borderId="0" xfId="0" applyFont="1" applyFill="1" applyBorder="1" applyAlignment="1">
      <alignment/>
    </xf>
    <xf numFmtId="2" fontId="0" fillId="0" borderId="25" xfId="0" applyNumberFormat="1" applyFont="1" applyBorder="1" applyAlignment="1">
      <alignment/>
    </xf>
    <xf numFmtId="0" fontId="4" fillId="0" borderId="25" xfId="0" applyFont="1" applyFill="1" applyBorder="1" applyAlignment="1">
      <alignment/>
    </xf>
    <xf numFmtId="2" fontId="0" fillId="0" borderId="11" xfId="0" applyNumberFormat="1" applyFont="1" applyBorder="1" applyAlignment="1">
      <alignment/>
    </xf>
    <xf numFmtId="0" fontId="1" fillId="0" borderId="57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19" fillId="37" borderId="72" xfId="0" applyNumberFormat="1" applyFont="1" applyFill="1" applyBorder="1" applyAlignment="1">
      <alignment vertical="center"/>
    </xf>
    <xf numFmtId="3" fontId="19" fillId="37" borderId="49" xfId="0" applyNumberFormat="1" applyFont="1" applyFill="1" applyBorder="1" applyAlignment="1">
      <alignment horizontal="center"/>
    </xf>
    <xf numFmtId="3" fontId="19" fillId="37" borderId="73" xfId="0" applyNumberFormat="1" applyFont="1" applyFill="1" applyBorder="1" applyAlignment="1">
      <alignment horizontal="center"/>
    </xf>
    <xf numFmtId="3" fontId="28" fillId="37" borderId="74" xfId="0" applyNumberFormat="1" applyFont="1" applyFill="1" applyBorder="1" applyAlignment="1">
      <alignment horizontal="center" vertical="center"/>
    </xf>
    <xf numFmtId="3" fontId="21" fillId="0" borderId="15" xfId="0" applyNumberFormat="1" applyFont="1" applyBorder="1" applyAlignment="1">
      <alignment/>
    </xf>
    <xf numFmtId="3" fontId="12" fillId="33" borderId="22" xfId="0" applyNumberFormat="1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/>
    </xf>
    <xf numFmtId="3" fontId="12" fillId="33" borderId="82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/>
    </xf>
    <xf numFmtId="3" fontId="69" fillId="0" borderId="27" xfId="0" applyNumberFormat="1" applyFont="1" applyFill="1" applyBorder="1" applyAlignment="1">
      <alignment horizontal="right"/>
    </xf>
    <xf numFmtId="0" fontId="1" fillId="0" borderId="28" xfId="0" applyFont="1" applyFill="1" applyBorder="1" applyAlignment="1">
      <alignment horizontal="center"/>
    </xf>
    <xf numFmtId="0" fontId="1" fillId="35" borderId="34" xfId="0" applyFont="1" applyFill="1" applyBorder="1" applyAlignment="1">
      <alignment/>
    </xf>
    <xf numFmtId="0" fontId="1" fillId="0" borderId="29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8" fillId="0" borderId="26" xfId="0" applyNumberFormat="1" applyFont="1" applyFill="1" applyBorder="1" applyAlignment="1">
      <alignment horizontal="right"/>
    </xf>
    <xf numFmtId="0" fontId="1" fillId="35" borderId="45" xfId="0" applyFont="1" applyFill="1" applyBorder="1" applyAlignment="1">
      <alignment/>
    </xf>
    <xf numFmtId="0" fontId="1" fillId="35" borderId="46" xfId="0" applyFont="1" applyFill="1" applyBorder="1" applyAlignment="1">
      <alignment/>
    </xf>
    <xf numFmtId="180" fontId="1" fillId="0" borderId="13" xfId="0" applyNumberFormat="1" applyFont="1" applyFill="1" applyBorder="1" applyAlignment="1">
      <alignment horizontal="right"/>
    </xf>
    <xf numFmtId="0" fontId="1" fillId="37" borderId="0" xfId="0" applyFont="1" applyFill="1" applyBorder="1" applyAlignment="1">
      <alignment/>
    </xf>
    <xf numFmtId="0" fontId="1" fillId="37" borderId="15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8" fillId="0" borderId="34" xfId="0" applyFont="1" applyFill="1" applyBorder="1" applyAlignment="1">
      <alignment/>
    </xf>
    <xf numFmtId="180" fontId="8" fillId="0" borderId="11" xfId="0" applyNumberFormat="1" applyFont="1" applyFill="1" applyBorder="1" applyAlignment="1">
      <alignment/>
    </xf>
    <xf numFmtId="0" fontId="8" fillId="0" borderId="44" xfId="0" applyFont="1" applyFill="1" applyBorder="1" applyAlignment="1">
      <alignment/>
    </xf>
    <xf numFmtId="0" fontId="8" fillId="35" borderId="41" xfId="0" applyFont="1" applyFill="1" applyBorder="1" applyAlignment="1">
      <alignment/>
    </xf>
    <xf numFmtId="180" fontId="8" fillId="0" borderId="11" xfId="0" applyNumberFormat="1" applyFont="1" applyFill="1" applyBorder="1" applyAlignment="1">
      <alignment horizontal="right"/>
    </xf>
    <xf numFmtId="0" fontId="1" fillId="34" borderId="0" xfId="0" applyFont="1" applyFill="1" applyBorder="1" applyAlignment="1">
      <alignment/>
    </xf>
    <xf numFmtId="0" fontId="8" fillId="35" borderId="15" xfId="0" applyFont="1" applyFill="1" applyBorder="1" applyAlignment="1">
      <alignment/>
    </xf>
    <xf numFmtId="4" fontId="4" fillId="0" borderId="13" xfId="0" applyNumberFormat="1" applyFont="1" applyFill="1" applyBorder="1" applyAlignment="1">
      <alignment horizontal="right"/>
    </xf>
    <xf numFmtId="4" fontId="1" fillId="0" borderId="16" xfId="0" applyNumberFormat="1" applyFont="1" applyFill="1" applyBorder="1" applyAlignment="1">
      <alignment horizontal="right"/>
    </xf>
    <xf numFmtId="3" fontId="75" fillId="0" borderId="0" xfId="0" applyNumberFormat="1" applyFont="1" applyAlignment="1">
      <alignment/>
    </xf>
    <xf numFmtId="4" fontId="1" fillId="0" borderId="15" xfId="0" applyNumberFormat="1" applyFont="1" applyFill="1" applyBorder="1" applyAlignment="1">
      <alignment horizontal="right"/>
    </xf>
    <xf numFmtId="4" fontId="1" fillId="0" borderId="30" xfId="0" applyNumberFormat="1" applyFont="1" applyFill="1" applyBorder="1" applyAlignment="1">
      <alignment horizontal="right"/>
    </xf>
    <xf numFmtId="3" fontId="75" fillId="0" borderId="17" xfId="0" applyNumberFormat="1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 horizontal="right"/>
    </xf>
    <xf numFmtId="0" fontId="1" fillId="0" borderId="25" xfId="0" applyFont="1" applyBorder="1" applyAlignment="1">
      <alignment horizontal="center"/>
    </xf>
    <xf numFmtId="3" fontId="1" fillId="0" borderId="17" xfId="0" applyNumberFormat="1" applyFont="1" applyBorder="1" applyAlignment="1">
      <alignment/>
    </xf>
    <xf numFmtId="3" fontId="6" fillId="36" borderId="17" xfId="0" applyNumberFormat="1" applyFont="1" applyFill="1" applyBorder="1" applyAlignment="1">
      <alignment horizontal="right"/>
    </xf>
    <xf numFmtId="3" fontId="13" fillId="37" borderId="17" xfId="0" applyNumberFormat="1" applyFont="1" applyFill="1" applyBorder="1" applyAlignment="1">
      <alignment horizontal="right"/>
    </xf>
    <xf numFmtId="3" fontId="12" fillId="34" borderId="17" xfId="0" applyNumberFormat="1" applyFont="1" applyFill="1" applyBorder="1" applyAlignment="1">
      <alignment horizontal="right"/>
    </xf>
    <xf numFmtId="3" fontId="25" fillId="36" borderId="17" xfId="0" applyNumberFormat="1" applyFont="1" applyFill="1" applyBorder="1" applyAlignment="1">
      <alignment horizontal="right"/>
    </xf>
    <xf numFmtId="3" fontId="1" fillId="0" borderId="27" xfId="0" applyNumberFormat="1" applyFont="1" applyBorder="1" applyAlignment="1">
      <alignment/>
    </xf>
    <xf numFmtId="3" fontId="28" fillId="34" borderId="18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3" fontId="28" fillId="34" borderId="17" xfId="0" applyNumberFormat="1" applyFont="1" applyFill="1" applyBorder="1" applyAlignment="1">
      <alignment/>
    </xf>
    <xf numFmtId="3" fontId="28" fillId="34" borderId="67" xfId="0" applyNumberFormat="1" applyFont="1" applyFill="1" applyBorder="1" applyAlignment="1">
      <alignment/>
    </xf>
    <xf numFmtId="3" fontId="5" fillId="37" borderId="17" xfId="0" applyNumberFormat="1" applyFont="1" applyFill="1" applyBorder="1" applyAlignment="1">
      <alignment/>
    </xf>
    <xf numFmtId="3" fontId="24" fillId="34" borderId="17" xfId="0" applyNumberFormat="1" applyFont="1" applyFill="1" applyBorder="1" applyAlignment="1">
      <alignment/>
    </xf>
    <xf numFmtId="3" fontId="25" fillId="36" borderId="17" xfId="0" applyNumberFormat="1" applyFont="1" applyFill="1" applyBorder="1" applyAlignment="1">
      <alignment/>
    </xf>
    <xf numFmtId="3" fontId="25" fillId="36" borderId="17" xfId="0" applyNumberFormat="1" applyFont="1" applyFill="1" applyBorder="1" applyAlignment="1">
      <alignment horizontal="right"/>
    </xf>
    <xf numFmtId="3" fontId="4" fillId="0" borderId="27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12" fillId="34" borderId="17" xfId="0" applyNumberFormat="1" applyFont="1" applyFill="1" applyBorder="1" applyAlignment="1">
      <alignment/>
    </xf>
    <xf numFmtId="3" fontId="24" fillId="38" borderId="17" xfId="0" applyNumberFormat="1" applyFont="1" applyFill="1" applyBorder="1" applyAlignment="1">
      <alignment horizontal="right"/>
    </xf>
    <xf numFmtId="3" fontId="25" fillId="36" borderId="17" xfId="0" applyNumberFormat="1" applyFont="1" applyFill="1" applyBorder="1" applyAlignment="1">
      <alignment/>
    </xf>
    <xf numFmtId="3" fontId="24" fillId="34" borderId="17" xfId="0" applyNumberFormat="1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3" fontId="19" fillId="34" borderId="53" xfId="0" applyNumberFormat="1" applyFont="1" applyFill="1" applyBorder="1" applyAlignment="1">
      <alignment horizontal="right"/>
    </xf>
    <xf numFmtId="3" fontId="19" fillId="34" borderId="11" xfId="0" applyNumberFormat="1" applyFont="1" applyFill="1" applyBorder="1" applyAlignment="1">
      <alignment horizontal="right"/>
    </xf>
    <xf numFmtId="3" fontId="19" fillId="34" borderId="66" xfId="0" applyNumberFormat="1" applyFont="1" applyFill="1" applyBorder="1" applyAlignment="1">
      <alignment horizontal="right"/>
    </xf>
    <xf numFmtId="3" fontId="1" fillId="0" borderId="15" xfId="0" applyNumberFormat="1" applyFont="1" applyFill="1" applyBorder="1" applyAlignment="1">
      <alignment horizontal="right"/>
    </xf>
    <xf numFmtId="3" fontId="12" fillId="37" borderId="17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3" fontId="6" fillId="36" borderId="11" xfId="0" applyNumberFormat="1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 horizontal="right"/>
    </xf>
    <xf numFmtId="3" fontId="19" fillId="34" borderId="18" xfId="0" applyNumberFormat="1" applyFont="1" applyFill="1" applyBorder="1" applyAlignment="1">
      <alignment horizontal="right"/>
    </xf>
    <xf numFmtId="3" fontId="19" fillId="34" borderId="17" xfId="0" applyNumberFormat="1" applyFont="1" applyFill="1" applyBorder="1" applyAlignment="1">
      <alignment horizontal="right"/>
    </xf>
    <xf numFmtId="3" fontId="19" fillId="34" borderId="67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3" fontId="19" fillId="36" borderId="18" xfId="0" applyNumberFormat="1" applyFont="1" applyFill="1" applyBorder="1" applyAlignment="1">
      <alignment horizontal="right"/>
    </xf>
    <xf numFmtId="4" fontId="22" fillId="0" borderId="15" xfId="0" applyNumberFormat="1" applyFont="1" applyFill="1" applyBorder="1" applyAlignment="1">
      <alignment horizontal="right"/>
    </xf>
    <xf numFmtId="4" fontId="15" fillId="0" borderId="15" xfId="0" applyNumberFormat="1" applyFont="1" applyFill="1" applyBorder="1" applyAlignment="1">
      <alignment horizontal="right"/>
    </xf>
    <xf numFmtId="3" fontId="0" fillId="0" borderId="17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19" fillId="36" borderId="18" xfId="0" applyNumberFormat="1" applyFont="1" applyFill="1" applyBorder="1" applyAlignment="1">
      <alignment/>
    </xf>
    <xf numFmtId="4" fontId="21" fillId="0" borderId="15" xfId="0" applyNumberFormat="1" applyFont="1" applyBorder="1" applyAlignment="1">
      <alignment horizontal="right"/>
    </xf>
    <xf numFmtId="3" fontId="21" fillId="0" borderId="17" xfId="0" applyNumberFormat="1" applyFont="1" applyBorder="1" applyAlignment="1">
      <alignment horizontal="right"/>
    </xf>
    <xf numFmtId="3" fontId="25" fillId="36" borderId="17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12" fillId="34" borderId="0" xfId="0" applyNumberFormat="1" applyFont="1" applyFill="1" applyBorder="1" applyAlignment="1">
      <alignment horizontal="right"/>
    </xf>
    <xf numFmtId="3" fontId="1" fillId="0" borderId="16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1" fillId="0" borderId="30" xfId="0" applyNumberFormat="1" applyFont="1" applyFill="1" applyBorder="1" applyAlignment="1">
      <alignment horizontal="right"/>
    </xf>
    <xf numFmtId="3" fontId="19" fillId="34" borderId="0" xfId="0" applyNumberFormat="1" applyFont="1" applyFill="1" applyBorder="1" applyAlignment="1">
      <alignment horizontal="right"/>
    </xf>
    <xf numFmtId="3" fontId="19" fillId="34" borderId="64" xfId="0" applyNumberFormat="1" applyFont="1" applyFill="1" applyBorder="1" applyAlignment="1">
      <alignment horizontal="right"/>
    </xf>
    <xf numFmtId="0" fontId="1" fillId="0" borderId="38" xfId="0" applyFont="1" applyFill="1" applyBorder="1" applyAlignment="1">
      <alignment/>
    </xf>
    <xf numFmtId="49" fontId="8" fillId="40" borderId="0" xfId="0" applyNumberFormat="1" applyFont="1" applyFill="1" applyBorder="1" applyAlignment="1">
      <alignment horizontal="right"/>
    </xf>
    <xf numFmtId="0" fontId="12" fillId="34" borderId="61" xfId="0" applyFont="1" applyFill="1" applyBorder="1" applyAlignment="1">
      <alignment/>
    </xf>
    <xf numFmtId="0" fontId="0" fillId="0" borderId="17" xfId="0" applyFont="1" applyBorder="1" applyAlignment="1">
      <alignment horizontal="right"/>
    </xf>
    <xf numFmtId="180" fontId="21" fillId="0" borderId="17" xfId="0" applyNumberFormat="1" applyFont="1" applyBorder="1" applyAlignment="1">
      <alignment horizontal="right"/>
    </xf>
    <xf numFmtId="4" fontId="0" fillId="0" borderId="27" xfId="0" applyNumberFormat="1" applyFont="1" applyBorder="1" applyAlignment="1">
      <alignment/>
    </xf>
    <xf numFmtId="4" fontId="21" fillId="0" borderId="17" xfId="0" applyNumberFormat="1" applyFont="1" applyBorder="1" applyAlignment="1">
      <alignment/>
    </xf>
    <xf numFmtId="4" fontId="0" fillId="0" borderId="27" xfId="0" applyNumberFormat="1" applyFont="1" applyBorder="1" applyAlignment="1">
      <alignment horizontal="right"/>
    </xf>
    <xf numFmtId="4" fontId="25" fillId="36" borderId="0" xfId="0" applyNumberFormat="1" applyFont="1" applyFill="1" applyBorder="1" applyAlignment="1">
      <alignment horizontal="right"/>
    </xf>
    <xf numFmtId="4" fontId="24" fillId="34" borderId="11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 horizontal="right"/>
    </xf>
    <xf numFmtId="0" fontId="8" fillId="0" borderId="25" xfId="0" applyFont="1" applyBorder="1" applyAlignment="1">
      <alignment horizontal="right"/>
    </xf>
    <xf numFmtId="0" fontId="1" fillId="0" borderId="15" xfId="0" applyFont="1" applyBorder="1" applyAlignment="1">
      <alignment/>
    </xf>
    <xf numFmtId="0" fontId="1" fillId="0" borderId="25" xfId="0" applyFont="1" applyFill="1" applyBorder="1" applyAlignment="1">
      <alignment/>
    </xf>
    <xf numFmtId="3" fontId="12" fillId="33" borderId="83" xfId="0" applyNumberFormat="1" applyFont="1" applyFill="1" applyBorder="1" applyAlignment="1">
      <alignment horizontal="center"/>
    </xf>
    <xf numFmtId="3" fontId="12" fillId="33" borderId="84" xfId="0" applyNumberFormat="1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/>
    </xf>
    <xf numFmtId="3" fontId="12" fillId="33" borderId="49" xfId="0" applyNumberFormat="1" applyFont="1" applyFill="1" applyBorder="1" applyAlignment="1">
      <alignment horizontal="center"/>
    </xf>
    <xf numFmtId="3" fontId="12" fillId="33" borderId="73" xfId="0" applyNumberFormat="1" applyFont="1" applyFill="1" applyBorder="1" applyAlignment="1">
      <alignment horizontal="center"/>
    </xf>
    <xf numFmtId="3" fontId="12" fillId="33" borderId="51" xfId="0" applyNumberFormat="1" applyFont="1" applyFill="1" applyBorder="1" applyAlignment="1">
      <alignment horizontal="center" vertical="center"/>
    </xf>
    <xf numFmtId="3" fontId="24" fillId="37" borderId="17" xfId="0" applyNumberFormat="1" applyFont="1" applyFill="1" applyBorder="1" applyAlignment="1">
      <alignment/>
    </xf>
    <xf numFmtId="3" fontId="6" fillId="34" borderId="17" xfId="0" applyNumberFormat="1" applyFont="1" applyFill="1" applyBorder="1" applyAlignment="1">
      <alignment/>
    </xf>
    <xf numFmtId="3" fontId="25" fillId="34" borderId="17" xfId="0" applyNumberFormat="1" applyFont="1" applyFill="1" applyBorder="1" applyAlignment="1">
      <alignment/>
    </xf>
    <xf numFmtId="3" fontId="6" fillId="34" borderId="11" xfId="0" applyNumberFormat="1" applyFont="1" applyFill="1" applyBorder="1" applyAlignment="1">
      <alignment horizontal="right"/>
    </xf>
    <xf numFmtId="1" fontId="6" fillId="34" borderId="11" xfId="0" applyNumberFormat="1" applyFont="1" applyFill="1" applyBorder="1" applyAlignment="1">
      <alignment horizontal="right"/>
    </xf>
    <xf numFmtId="3" fontId="5" fillId="37" borderId="24" xfId="0" applyNumberFormat="1" applyFont="1" applyFill="1" applyBorder="1" applyAlignment="1">
      <alignment/>
    </xf>
    <xf numFmtId="3" fontId="27" fillId="0" borderId="17" xfId="0" applyNumberFormat="1" applyFont="1" applyFill="1" applyBorder="1" applyAlignment="1">
      <alignment horizontal="right"/>
    </xf>
    <xf numFmtId="3" fontId="24" fillId="38" borderId="15" xfId="0" applyNumberFormat="1" applyFont="1" applyFill="1" applyBorder="1" applyAlignment="1">
      <alignment horizontal="right"/>
    </xf>
    <xf numFmtId="3" fontId="25" fillId="38" borderId="17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right"/>
    </xf>
    <xf numFmtId="49" fontId="4" fillId="0" borderId="25" xfId="0" applyNumberFormat="1" applyFont="1" applyFill="1" applyBorder="1" applyAlignment="1">
      <alignment horizontal="center"/>
    </xf>
    <xf numFmtId="0" fontId="4" fillId="35" borderId="25" xfId="0" applyFont="1" applyFill="1" applyBorder="1" applyAlignment="1">
      <alignment/>
    </xf>
    <xf numFmtId="3" fontId="28" fillId="34" borderId="18" xfId="0" applyNumberFormat="1" applyFont="1" applyFill="1" applyBorder="1" applyAlignment="1">
      <alignment/>
    </xf>
    <xf numFmtId="3" fontId="28" fillId="34" borderId="17" xfId="0" applyNumberFormat="1" applyFont="1" applyFill="1" applyBorder="1" applyAlignment="1">
      <alignment/>
    </xf>
    <xf numFmtId="3" fontId="13" fillId="37" borderId="17" xfId="0" applyNumberFormat="1" applyFont="1" applyFill="1" applyBorder="1" applyAlignment="1">
      <alignment/>
    </xf>
    <xf numFmtId="3" fontId="28" fillId="34" borderId="17" xfId="0" applyNumberFormat="1" applyFont="1" applyFill="1" applyBorder="1" applyAlignment="1">
      <alignment/>
    </xf>
    <xf numFmtId="3" fontId="28" fillId="34" borderId="17" xfId="0" applyNumberFormat="1" applyFont="1" applyFill="1" applyBorder="1" applyAlignment="1">
      <alignment horizontal="right"/>
    </xf>
    <xf numFmtId="3" fontId="28" fillId="34" borderId="67" xfId="0" applyNumberFormat="1" applyFont="1" applyFill="1" applyBorder="1" applyAlignment="1">
      <alignment/>
    </xf>
    <xf numFmtId="3" fontId="5" fillId="37" borderId="15" xfId="0" applyNumberFormat="1" applyFont="1" applyFill="1" applyBorder="1" applyAlignment="1">
      <alignment/>
    </xf>
    <xf numFmtId="3" fontId="24" fillId="34" borderId="15" xfId="0" applyNumberFormat="1" applyFont="1" applyFill="1" applyBorder="1" applyAlignment="1">
      <alignment/>
    </xf>
    <xf numFmtId="3" fontId="25" fillId="36" borderId="15" xfId="0" applyNumberFormat="1" applyFont="1" applyFill="1" applyBorder="1" applyAlignment="1">
      <alignment horizontal="right"/>
    </xf>
    <xf numFmtId="3" fontId="24" fillId="38" borderId="15" xfId="0" applyNumberFormat="1" applyFont="1" applyFill="1" applyBorder="1" applyAlignment="1">
      <alignment horizontal="right"/>
    </xf>
    <xf numFmtId="3" fontId="6" fillId="34" borderId="15" xfId="0" applyNumberFormat="1" applyFont="1" applyFill="1" applyBorder="1" applyAlignment="1">
      <alignment/>
    </xf>
    <xf numFmtId="3" fontId="25" fillId="36" borderId="15" xfId="0" applyNumberFormat="1" applyFont="1" applyFill="1" applyBorder="1" applyAlignment="1">
      <alignment/>
    </xf>
    <xf numFmtId="3" fontId="25" fillId="36" borderId="15" xfId="0" applyNumberFormat="1" applyFont="1" applyFill="1" applyBorder="1" applyAlignment="1">
      <alignment horizontal="right"/>
    </xf>
    <xf numFmtId="3" fontId="12" fillId="34" borderId="15" xfId="0" applyNumberFormat="1" applyFont="1" applyFill="1" applyBorder="1" applyAlignment="1">
      <alignment/>
    </xf>
    <xf numFmtId="3" fontId="24" fillId="38" borderId="15" xfId="0" applyNumberFormat="1" applyFont="1" applyFill="1" applyBorder="1" applyAlignment="1">
      <alignment/>
    </xf>
    <xf numFmtId="3" fontId="24" fillId="34" borderId="11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1" fillId="35" borderId="15" xfId="0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61" xfId="0" applyNumberFormat="1" applyFont="1" applyBorder="1" applyAlignment="1">
      <alignment/>
    </xf>
    <xf numFmtId="3" fontId="6" fillId="34" borderId="17" xfId="0" applyNumberFormat="1" applyFont="1" applyFill="1" applyBorder="1" applyAlignment="1">
      <alignment horizontal="right"/>
    </xf>
    <xf numFmtId="0" fontId="15" fillId="37" borderId="21" xfId="0" applyFont="1" applyFill="1" applyBorder="1" applyAlignment="1">
      <alignment horizontal="left"/>
    </xf>
    <xf numFmtId="0" fontId="4" fillId="35" borderId="80" xfId="0" applyFont="1" applyFill="1" applyBorder="1" applyAlignment="1">
      <alignment/>
    </xf>
    <xf numFmtId="0" fontId="13" fillId="33" borderId="53" xfId="0" applyFont="1" applyFill="1" applyBorder="1" applyAlignment="1">
      <alignment horizontal="center" vertical="center"/>
    </xf>
    <xf numFmtId="0" fontId="13" fillId="33" borderId="72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1" fillId="33" borderId="85" xfId="0" applyFont="1" applyFill="1" applyBorder="1" applyAlignment="1">
      <alignment horizontal="center" vertical="center"/>
    </xf>
    <xf numFmtId="0" fontId="1" fillId="33" borderId="72" xfId="0" applyFont="1" applyFill="1" applyBorder="1" applyAlignment="1">
      <alignment horizontal="center" vertical="center"/>
    </xf>
    <xf numFmtId="0" fontId="1" fillId="33" borderId="71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/>
    </xf>
    <xf numFmtId="0" fontId="12" fillId="33" borderId="53" xfId="0" applyFont="1" applyFill="1" applyBorder="1" applyAlignment="1">
      <alignment horizontal="center" vertical="center"/>
    </xf>
    <xf numFmtId="0" fontId="12" fillId="33" borderId="72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1" fillId="33" borderId="86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/>
    </xf>
    <xf numFmtId="0" fontId="19" fillId="34" borderId="53" xfId="0" applyFont="1" applyFill="1" applyBorder="1" applyAlignment="1">
      <alignment horizontal="left"/>
    </xf>
    <xf numFmtId="0" fontId="19" fillId="34" borderId="20" xfId="0" applyFont="1" applyFill="1" applyBorder="1" applyAlignment="1">
      <alignment horizontal="left"/>
    </xf>
    <xf numFmtId="0" fontId="28" fillId="37" borderId="53" xfId="0" applyFont="1" applyFill="1" applyBorder="1" applyAlignment="1">
      <alignment horizontal="center" vertical="center"/>
    </xf>
    <xf numFmtId="0" fontId="28" fillId="37" borderId="19" xfId="0" applyFont="1" applyFill="1" applyBorder="1" applyAlignment="1">
      <alignment horizontal="center" vertical="center"/>
    </xf>
    <xf numFmtId="0" fontId="28" fillId="37" borderId="10" xfId="0" applyFont="1" applyFill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7"/>
  <sheetViews>
    <sheetView tabSelected="1" view="pageLayout" workbookViewId="0" topLeftCell="A70">
      <selection activeCell="C34" sqref="C34"/>
    </sheetView>
  </sheetViews>
  <sheetFormatPr defaultColWidth="9.140625" defaultRowHeight="12.75"/>
  <cols>
    <col min="1" max="1" width="3.57421875" style="1" bestFit="1" customWidth="1"/>
    <col min="2" max="2" width="4.140625" style="13" customWidth="1"/>
    <col min="3" max="3" width="9.00390625" style="0" customWidth="1"/>
    <col min="4" max="4" width="3.421875" style="0" customWidth="1"/>
    <col min="5" max="5" width="31.140625" style="0" customWidth="1"/>
    <col min="6" max="6" width="8.28125" style="14" customWidth="1"/>
    <col min="7" max="7" width="11.7109375" style="3" hidden="1" customWidth="1"/>
    <col min="8" max="9" width="15.140625" style="3" bestFit="1" customWidth="1"/>
    <col min="10" max="10" width="13.140625" style="12" bestFit="1" customWidth="1"/>
    <col min="11" max="11" width="11.8515625" style="216" customWidth="1"/>
    <col min="12" max="12" width="9.8515625" style="12" customWidth="1"/>
    <col min="13" max="13" width="9.57421875" style="12" customWidth="1"/>
    <col min="14" max="14" width="10.00390625" style="12" customWidth="1"/>
    <col min="15" max="15" width="9.140625" style="47" customWidth="1"/>
    <col min="16" max="18" width="9.140625" style="446" customWidth="1"/>
  </cols>
  <sheetData>
    <row r="1" spans="2:14" ht="16.5" thickBot="1">
      <c r="B1" s="2" t="s">
        <v>221</v>
      </c>
      <c r="G1" s="15" t="e">
        <f>#REF!-G6</f>
        <v>#REF!</v>
      </c>
      <c r="H1" s="15"/>
      <c r="I1" s="15"/>
      <c r="J1" s="5"/>
      <c r="L1" s="16"/>
      <c r="M1" s="16"/>
      <c r="N1" s="16"/>
    </row>
    <row r="2" spans="1:18" ht="16.5" customHeight="1" thickBot="1">
      <c r="A2" s="52"/>
      <c r="B2" s="6"/>
      <c r="C2" s="53"/>
      <c r="D2" s="53"/>
      <c r="E2" s="54"/>
      <c r="F2" s="55"/>
      <c r="G2" s="628" t="s">
        <v>64</v>
      </c>
      <c r="H2" s="629"/>
      <c r="I2" s="629"/>
      <c r="J2" s="629"/>
      <c r="K2" s="629"/>
      <c r="L2" s="629"/>
      <c r="M2" s="630"/>
      <c r="N2" s="631"/>
      <c r="P2" s="448"/>
      <c r="Q2" s="448"/>
      <c r="R2" s="448"/>
    </row>
    <row r="3" spans="1:14" ht="12" customHeight="1">
      <c r="A3" s="56"/>
      <c r="B3" s="57" t="s">
        <v>22</v>
      </c>
      <c r="C3" s="58" t="s">
        <v>23</v>
      </c>
      <c r="D3" s="632" t="s">
        <v>24</v>
      </c>
      <c r="E3" s="633"/>
      <c r="F3" s="634"/>
      <c r="G3" s="59"/>
      <c r="H3" s="228" t="s">
        <v>258</v>
      </c>
      <c r="I3" s="228" t="s">
        <v>258</v>
      </c>
      <c r="J3" s="581" t="s">
        <v>304</v>
      </c>
      <c r="K3" s="482" t="s">
        <v>292</v>
      </c>
      <c r="L3" s="584">
        <v>2016</v>
      </c>
      <c r="M3" s="584">
        <v>2017</v>
      </c>
      <c r="N3" s="584">
        <v>2018</v>
      </c>
    </row>
    <row r="4" spans="1:14" ht="12" customHeight="1">
      <c r="A4" s="56"/>
      <c r="B4" s="57" t="s">
        <v>25</v>
      </c>
      <c r="C4" s="58" t="s">
        <v>26</v>
      </c>
      <c r="D4" s="635"/>
      <c r="E4" s="636"/>
      <c r="F4" s="637"/>
      <c r="G4" s="231" t="s">
        <v>27</v>
      </c>
      <c r="H4" s="374" t="s">
        <v>277</v>
      </c>
      <c r="I4" s="374" t="s">
        <v>289</v>
      </c>
      <c r="J4" s="582" t="s">
        <v>321</v>
      </c>
      <c r="K4" s="483" t="s">
        <v>305</v>
      </c>
      <c r="L4" s="425" t="s">
        <v>28</v>
      </c>
      <c r="M4" s="425" t="s">
        <v>28</v>
      </c>
      <c r="N4" s="585" t="s">
        <v>29</v>
      </c>
    </row>
    <row r="5" spans="1:14" ht="15" customHeight="1" thickBot="1">
      <c r="A5" s="56"/>
      <c r="B5" s="57" t="s">
        <v>30</v>
      </c>
      <c r="C5" s="58" t="s">
        <v>31</v>
      </c>
      <c r="D5" s="635"/>
      <c r="E5" s="636"/>
      <c r="F5" s="637"/>
      <c r="G5" s="232">
        <v>1</v>
      </c>
      <c r="H5" s="233">
        <v>2</v>
      </c>
      <c r="I5" s="233">
        <v>2</v>
      </c>
      <c r="J5" s="435" t="s">
        <v>28</v>
      </c>
      <c r="K5" s="484">
        <v>3</v>
      </c>
      <c r="L5" s="424">
        <v>4</v>
      </c>
      <c r="M5" s="424">
        <v>5</v>
      </c>
      <c r="N5" s="586">
        <v>6</v>
      </c>
    </row>
    <row r="6" spans="1:14" ht="15.75" thickBot="1">
      <c r="A6" s="62">
        <v>1</v>
      </c>
      <c r="B6" s="284" t="s">
        <v>222</v>
      </c>
      <c r="C6" s="279"/>
      <c r="D6" s="291"/>
      <c r="E6" s="291"/>
      <c r="F6" s="292"/>
      <c r="G6" s="290" t="e">
        <f>G10+#REF!+#REF!+#REF!+#REF!+#REF!+#REF!</f>
        <v>#REF!</v>
      </c>
      <c r="H6" s="349">
        <f aca="true" t="shared" si="0" ref="H6:N6">SUM(H7:H9)</f>
        <v>351233.14</v>
      </c>
      <c r="I6" s="349">
        <f t="shared" si="0"/>
        <v>576962.9900000001</v>
      </c>
      <c r="J6" s="520">
        <f t="shared" si="0"/>
        <v>442439</v>
      </c>
      <c r="K6" s="520">
        <f t="shared" si="0"/>
        <v>430636</v>
      </c>
      <c r="L6" s="520">
        <f t="shared" si="0"/>
        <v>690983</v>
      </c>
      <c r="M6" s="520">
        <f t="shared" si="0"/>
        <v>438765</v>
      </c>
      <c r="N6" s="520">
        <f t="shared" si="0"/>
        <v>445140</v>
      </c>
    </row>
    <row r="7" spans="1:14" ht="15">
      <c r="A7" s="50">
        <f aca="true" t="shared" si="1" ref="A7:A70">A6+1</f>
        <v>2</v>
      </c>
      <c r="B7" s="350" t="s">
        <v>32</v>
      </c>
      <c r="C7" s="351" t="s">
        <v>33</v>
      </c>
      <c r="D7" s="352"/>
      <c r="E7" s="353"/>
      <c r="F7" s="354"/>
      <c r="G7" s="355" t="e">
        <f>G45+G48+#REF!+#REF!+#REF!+#REF!+#REF!+#REF!+G49</f>
        <v>#REF!</v>
      </c>
      <c r="H7" s="356">
        <f aca="true" t="shared" si="2" ref="H7:N7">H12+H35+H39+H43+H58+H69+H73+H77+H81</f>
        <v>301355.80000000005</v>
      </c>
      <c r="I7" s="356">
        <f t="shared" si="2"/>
        <v>376749.26000000007</v>
      </c>
      <c r="J7" s="602">
        <f t="shared" si="2"/>
        <v>377209</v>
      </c>
      <c r="K7" s="602">
        <f t="shared" si="2"/>
        <v>360197</v>
      </c>
      <c r="L7" s="602">
        <f t="shared" si="2"/>
        <v>388569</v>
      </c>
      <c r="M7" s="602">
        <f t="shared" si="2"/>
        <v>370269</v>
      </c>
      <c r="N7" s="602">
        <f t="shared" si="2"/>
        <v>376044</v>
      </c>
    </row>
    <row r="8" spans="1:14" ht="15">
      <c r="A8" s="50">
        <f t="shared" si="1"/>
        <v>3</v>
      </c>
      <c r="B8" s="350" t="s">
        <v>34</v>
      </c>
      <c r="C8" s="351" t="s">
        <v>35</v>
      </c>
      <c r="D8" s="352"/>
      <c r="E8" s="353"/>
      <c r="F8" s="354"/>
      <c r="G8" s="355" t="e">
        <f>#REF!</f>
        <v>#REF!</v>
      </c>
      <c r="H8" s="357">
        <f aca="true" t="shared" si="3" ref="H8:N8">H30+H84</f>
        <v>999.6</v>
      </c>
      <c r="I8" s="357">
        <f t="shared" si="3"/>
        <v>14182.2</v>
      </c>
      <c r="J8" s="603">
        <f t="shared" si="3"/>
        <v>1944</v>
      </c>
      <c r="K8" s="603">
        <f t="shared" si="3"/>
        <v>6002</v>
      </c>
      <c r="L8" s="603">
        <f t="shared" si="3"/>
        <v>3000</v>
      </c>
      <c r="M8" s="603">
        <f t="shared" si="3"/>
        <v>3000</v>
      </c>
      <c r="N8" s="603">
        <f t="shared" si="3"/>
        <v>3000</v>
      </c>
    </row>
    <row r="9" spans="1:14" ht="15.75" thickBot="1">
      <c r="A9" s="50">
        <f t="shared" si="1"/>
        <v>4</v>
      </c>
      <c r="B9" s="358"/>
      <c r="C9" s="359" t="s">
        <v>36</v>
      </c>
      <c r="D9" s="360"/>
      <c r="E9" s="361"/>
      <c r="F9" s="362"/>
      <c r="G9" s="363">
        <v>0</v>
      </c>
      <c r="H9" s="364">
        <f aca="true" t="shared" si="4" ref="H9:N9">H50</f>
        <v>48877.74</v>
      </c>
      <c r="I9" s="364">
        <f t="shared" si="4"/>
        <v>186031.53</v>
      </c>
      <c r="J9" s="604">
        <f t="shared" si="4"/>
        <v>63286</v>
      </c>
      <c r="K9" s="604">
        <f t="shared" si="4"/>
        <v>64437</v>
      </c>
      <c r="L9" s="604">
        <f t="shared" si="4"/>
        <v>299414</v>
      </c>
      <c r="M9" s="604">
        <f t="shared" si="4"/>
        <v>65496</v>
      </c>
      <c r="N9" s="604">
        <f t="shared" si="4"/>
        <v>66096</v>
      </c>
    </row>
    <row r="10" spans="1:14" ht="13.5" thickTop="1">
      <c r="A10" s="50">
        <f t="shared" si="1"/>
        <v>5</v>
      </c>
      <c r="B10" s="294">
        <v>1</v>
      </c>
      <c r="C10" s="64" t="s">
        <v>226</v>
      </c>
      <c r="D10" s="145"/>
      <c r="E10" s="145"/>
      <c r="F10" s="146"/>
      <c r="G10" s="295" t="e">
        <f>G11+G47+#REF!</f>
        <v>#REF!</v>
      </c>
      <c r="H10" s="296">
        <f aca="true" t="shared" si="5" ref="H10:N10">SUM(H11+H30+H34)</f>
        <v>264423.72</v>
      </c>
      <c r="I10" s="296">
        <f t="shared" si="5"/>
        <v>343369.46</v>
      </c>
      <c r="J10" s="605">
        <f t="shared" si="5"/>
        <v>334244</v>
      </c>
      <c r="K10" s="605">
        <f t="shared" si="5"/>
        <v>323471</v>
      </c>
      <c r="L10" s="605">
        <f t="shared" si="5"/>
        <v>335800</v>
      </c>
      <c r="M10" s="605">
        <f t="shared" si="5"/>
        <v>335500</v>
      </c>
      <c r="N10" s="605">
        <f t="shared" si="5"/>
        <v>342275</v>
      </c>
    </row>
    <row r="11" spans="1:18" s="34" customFormat="1" ht="12">
      <c r="A11" s="50">
        <f t="shared" si="1"/>
        <v>6</v>
      </c>
      <c r="B11" s="68"/>
      <c r="C11" s="298" t="s">
        <v>50</v>
      </c>
      <c r="D11" s="147" t="s">
        <v>125</v>
      </c>
      <c r="E11" s="299"/>
      <c r="F11" s="82"/>
      <c r="G11" s="83">
        <f>G46</f>
        <v>59.7</v>
      </c>
      <c r="H11" s="436">
        <f aca="true" t="shared" si="6" ref="H11:N12">H12</f>
        <v>261545.00999999998</v>
      </c>
      <c r="I11" s="436">
        <f t="shared" si="6"/>
        <v>327522.58</v>
      </c>
      <c r="J11" s="594">
        <f t="shared" si="6"/>
        <v>327800</v>
      </c>
      <c r="K11" s="594">
        <f t="shared" si="6"/>
        <v>317569</v>
      </c>
      <c r="L11" s="594">
        <f t="shared" si="6"/>
        <v>331300</v>
      </c>
      <c r="M11" s="594">
        <f t="shared" si="6"/>
        <v>331000</v>
      </c>
      <c r="N11" s="594">
        <f t="shared" si="6"/>
        <v>337775</v>
      </c>
      <c r="O11" s="465"/>
      <c r="P11" s="452"/>
      <c r="Q11" s="452"/>
      <c r="R11" s="452"/>
    </row>
    <row r="12" spans="1:14" ht="12.75">
      <c r="A12" s="50">
        <f t="shared" si="1"/>
        <v>7</v>
      </c>
      <c r="B12" s="74"/>
      <c r="C12" s="75"/>
      <c r="D12" s="304" t="s">
        <v>33</v>
      </c>
      <c r="E12" s="305"/>
      <c r="F12" s="306"/>
      <c r="G12" s="119">
        <f>G13</f>
        <v>13610.100000000002</v>
      </c>
      <c r="H12" s="249">
        <f t="shared" si="6"/>
        <v>261545.00999999998</v>
      </c>
      <c r="I12" s="249">
        <f t="shared" si="6"/>
        <v>327522.58</v>
      </c>
      <c r="J12" s="606">
        <f t="shared" si="6"/>
        <v>327800</v>
      </c>
      <c r="K12" s="606">
        <f t="shared" si="6"/>
        <v>317569</v>
      </c>
      <c r="L12" s="606">
        <f t="shared" si="6"/>
        <v>331300</v>
      </c>
      <c r="M12" s="606">
        <f t="shared" si="6"/>
        <v>331000</v>
      </c>
      <c r="N12" s="606">
        <f t="shared" si="6"/>
        <v>337775</v>
      </c>
    </row>
    <row r="13" spans="1:14" ht="12.75">
      <c r="A13" s="50">
        <f t="shared" si="1"/>
        <v>8</v>
      </c>
      <c r="B13" s="78"/>
      <c r="C13" s="100" t="s">
        <v>51</v>
      </c>
      <c r="D13" s="310" t="s">
        <v>52</v>
      </c>
      <c r="E13" s="311"/>
      <c r="F13" s="86"/>
      <c r="G13" s="87">
        <f>SUM(G14:G39)</f>
        <v>13610.100000000002</v>
      </c>
      <c r="H13" s="239">
        <f>SUM(H14:H28)</f>
        <v>261545.00999999998</v>
      </c>
      <c r="I13" s="239">
        <f>SUM(I14:I28)</f>
        <v>327522.58</v>
      </c>
      <c r="J13" s="607">
        <f>SUM(J14:J29)</f>
        <v>327800</v>
      </c>
      <c r="K13" s="607">
        <f>SUM(K14:K29)</f>
        <v>317569</v>
      </c>
      <c r="L13" s="607">
        <f>SUM(L14:L29)</f>
        <v>331300</v>
      </c>
      <c r="M13" s="607">
        <f>SUM(M14:M29)</f>
        <v>331000</v>
      </c>
      <c r="N13" s="607">
        <f>SUM(N14:N29)</f>
        <v>337775</v>
      </c>
    </row>
    <row r="14" spans="1:16" ht="12.75">
      <c r="A14" s="50">
        <f t="shared" si="1"/>
        <v>9</v>
      </c>
      <c r="B14" s="79"/>
      <c r="C14" s="94" t="s">
        <v>68</v>
      </c>
      <c r="D14" s="161">
        <v>1</v>
      </c>
      <c r="E14" s="247" t="s">
        <v>69</v>
      </c>
      <c r="F14" s="176"/>
      <c r="G14" s="173">
        <f aca="true" t="shared" si="7" ref="G14:G22">ROUND(M14/30.126,1)</f>
        <v>6306.8</v>
      </c>
      <c r="H14" s="236">
        <v>148008.49</v>
      </c>
      <c r="I14" s="236">
        <v>156767.76</v>
      </c>
      <c r="J14" s="512">
        <v>171900</v>
      </c>
      <c r="K14" s="512">
        <v>170700</v>
      </c>
      <c r="L14" s="512">
        <v>185000</v>
      </c>
      <c r="M14" s="512">
        <v>190000</v>
      </c>
      <c r="N14" s="512">
        <v>195000</v>
      </c>
      <c r="O14" s="457"/>
      <c r="P14" s="450"/>
    </row>
    <row r="15" spans="1:16" ht="12.75">
      <c r="A15" s="50">
        <v>10</v>
      </c>
      <c r="B15" s="79"/>
      <c r="C15" s="94" t="s">
        <v>70</v>
      </c>
      <c r="D15" s="161">
        <v>2</v>
      </c>
      <c r="E15" s="177" t="s">
        <v>71</v>
      </c>
      <c r="F15" s="178"/>
      <c r="G15" s="173">
        <f t="shared" si="7"/>
        <v>2238.9</v>
      </c>
      <c r="H15" s="236">
        <v>53107.34</v>
      </c>
      <c r="I15" s="236">
        <v>55269.45</v>
      </c>
      <c r="J15" s="512">
        <v>66450</v>
      </c>
      <c r="K15" s="512">
        <v>65950</v>
      </c>
      <c r="L15" s="512">
        <v>67750</v>
      </c>
      <c r="M15" s="512">
        <v>67450</v>
      </c>
      <c r="N15" s="512">
        <v>69225</v>
      </c>
      <c r="O15" s="457"/>
      <c r="P15" s="450"/>
    </row>
    <row r="16" spans="1:16" ht="12.75">
      <c r="A16" s="50">
        <f t="shared" si="1"/>
        <v>11</v>
      </c>
      <c r="B16" s="79"/>
      <c r="C16" s="94" t="s">
        <v>44</v>
      </c>
      <c r="D16" s="161">
        <v>3</v>
      </c>
      <c r="E16" s="179" t="s">
        <v>101</v>
      </c>
      <c r="F16" s="180"/>
      <c r="G16" s="173">
        <f t="shared" si="7"/>
        <v>8.3</v>
      </c>
      <c r="H16" s="236">
        <v>192.19</v>
      </c>
      <c r="I16" s="236">
        <v>134.12</v>
      </c>
      <c r="J16" s="512">
        <v>250</v>
      </c>
      <c r="K16" s="512">
        <v>250</v>
      </c>
      <c r="L16" s="512">
        <v>250</v>
      </c>
      <c r="M16" s="512">
        <v>250</v>
      </c>
      <c r="N16" s="512">
        <v>250</v>
      </c>
      <c r="O16" s="457"/>
      <c r="P16" s="450"/>
    </row>
    <row r="17" spans="1:21" ht="12.75">
      <c r="A17" s="50">
        <f t="shared" si="1"/>
        <v>12</v>
      </c>
      <c r="B17" s="79"/>
      <c r="C17" s="94" t="s">
        <v>44</v>
      </c>
      <c r="D17" s="161">
        <v>4</v>
      </c>
      <c r="E17" s="179" t="s">
        <v>102</v>
      </c>
      <c r="F17" s="180"/>
      <c r="G17" s="173">
        <f t="shared" si="7"/>
        <v>398.3</v>
      </c>
      <c r="H17" s="236">
        <v>9524.96</v>
      </c>
      <c r="I17" s="236">
        <v>8466.63</v>
      </c>
      <c r="J17" s="512">
        <v>12000</v>
      </c>
      <c r="K17" s="512">
        <v>13303</v>
      </c>
      <c r="L17" s="512">
        <v>12000</v>
      </c>
      <c r="M17" s="512">
        <v>12000</v>
      </c>
      <c r="N17" s="512">
        <v>12000</v>
      </c>
      <c r="O17" s="457"/>
      <c r="P17" s="276"/>
      <c r="Q17" s="451"/>
      <c r="R17" s="451"/>
      <c r="S17" s="451"/>
      <c r="T17" s="485"/>
      <c r="U17" s="485"/>
    </row>
    <row r="18" spans="1:16" ht="12.75">
      <c r="A18" s="50">
        <f t="shared" si="1"/>
        <v>13</v>
      </c>
      <c r="B18" s="79"/>
      <c r="C18" s="94" t="s">
        <v>44</v>
      </c>
      <c r="D18" s="161">
        <f>D17+1</f>
        <v>5</v>
      </c>
      <c r="E18" s="179" t="s">
        <v>74</v>
      </c>
      <c r="F18" s="180"/>
      <c r="G18" s="173">
        <f t="shared" si="7"/>
        <v>136.1</v>
      </c>
      <c r="H18" s="236">
        <v>4395.16</v>
      </c>
      <c r="I18" s="236">
        <v>3907.21</v>
      </c>
      <c r="J18" s="512">
        <v>4500</v>
      </c>
      <c r="K18" s="512">
        <v>4100</v>
      </c>
      <c r="L18" s="512">
        <v>4100</v>
      </c>
      <c r="M18" s="512">
        <v>4100</v>
      </c>
      <c r="N18" s="512">
        <v>4100</v>
      </c>
      <c r="O18" s="457"/>
      <c r="P18" s="450"/>
    </row>
    <row r="19" spans="1:16" ht="12.75">
      <c r="A19" s="50">
        <f t="shared" si="1"/>
        <v>14</v>
      </c>
      <c r="B19" s="79"/>
      <c r="C19" s="94" t="s">
        <v>44</v>
      </c>
      <c r="D19" s="161">
        <f>D18+1</f>
        <v>6</v>
      </c>
      <c r="E19" s="179" t="s">
        <v>89</v>
      </c>
      <c r="F19" s="180"/>
      <c r="G19" s="173">
        <f t="shared" si="7"/>
        <v>365.1</v>
      </c>
      <c r="H19" s="236">
        <v>6910.22</v>
      </c>
      <c r="I19" s="236">
        <v>10044.11</v>
      </c>
      <c r="J19" s="512">
        <v>11000</v>
      </c>
      <c r="K19" s="512">
        <v>10850</v>
      </c>
      <c r="L19" s="512">
        <v>11000</v>
      </c>
      <c r="M19" s="512">
        <v>11000</v>
      </c>
      <c r="N19" s="512">
        <v>11000</v>
      </c>
      <c r="O19" s="457"/>
      <c r="P19" s="450"/>
    </row>
    <row r="20" spans="1:16" ht="12.75">
      <c r="A20" s="50">
        <f t="shared" si="1"/>
        <v>15</v>
      </c>
      <c r="B20" s="79"/>
      <c r="C20" s="94" t="s">
        <v>217</v>
      </c>
      <c r="D20" s="161">
        <f>D19+1</f>
        <v>7</v>
      </c>
      <c r="E20" s="179" t="s">
        <v>218</v>
      </c>
      <c r="F20" s="180"/>
      <c r="G20" s="173">
        <f t="shared" si="7"/>
        <v>232.4</v>
      </c>
      <c r="H20" s="236">
        <v>6685.56</v>
      </c>
      <c r="I20" s="236">
        <v>6743.56</v>
      </c>
      <c r="J20" s="512">
        <v>7000</v>
      </c>
      <c r="K20" s="512">
        <v>6990</v>
      </c>
      <c r="L20" s="512">
        <v>7000</v>
      </c>
      <c r="M20" s="512">
        <v>7000</v>
      </c>
      <c r="N20" s="512">
        <v>7000</v>
      </c>
      <c r="O20" s="457"/>
      <c r="P20" s="450"/>
    </row>
    <row r="21" spans="1:18" ht="12.75">
      <c r="A21" s="50">
        <f t="shared" si="1"/>
        <v>16</v>
      </c>
      <c r="B21" s="79"/>
      <c r="C21" s="94" t="s">
        <v>44</v>
      </c>
      <c r="D21" s="161">
        <f>D20+1</f>
        <v>8</v>
      </c>
      <c r="E21" s="179" t="s">
        <v>126</v>
      </c>
      <c r="F21" s="180"/>
      <c r="G21" s="173">
        <f t="shared" si="7"/>
        <v>132.8</v>
      </c>
      <c r="H21" s="236">
        <v>3900.68</v>
      </c>
      <c r="I21" s="236">
        <v>3306.01</v>
      </c>
      <c r="J21" s="512">
        <v>4000</v>
      </c>
      <c r="K21" s="512">
        <v>3900</v>
      </c>
      <c r="L21" s="512">
        <v>4000</v>
      </c>
      <c r="M21" s="512">
        <v>4000</v>
      </c>
      <c r="N21" s="512">
        <v>4000</v>
      </c>
      <c r="O21" s="457"/>
      <c r="P21" s="450"/>
      <c r="R21" s="421"/>
    </row>
    <row r="22" spans="1:18" ht="12.75">
      <c r="A22" s="50">
        <f t="shared" si="1"/>
        <v>17</v>
      </c>
      <c r="B22" s="79"/>
      <c r="C22" s="94" t="s">
        <v>44</v>
      </c>
      <c r="D22" s="161">
        <f>D21+1</f>
        <v>9</v>
      </c>
      <c r="E22" s="179" t="s">
        <v>201</v>
      </c>
      <c r="F22" s="180"/>
      <c r="G22" s="173">
        <f t="shared" si="7"/>
        <v>149.4</v>
      </c>
      <c r="H22" s="236">
        <v>4484.66</v>
      </c>
      <c r="I22" s="236">
        <v>4586.01</v>
      </c>
      <c r="J22" s="512">
        <v>4500</v>
      </c>
      <c r="K22" s="512">
        <v>4200</v>
      </c>
      <c r="L22" s="512">
        <v>9500</v>
      </c>
      <c r="M22" s="512">
        <v>4500</v>
      </c>
      <c r="N22" s="512">
        <v>4500</v>
      </c>
      <c r="O22" s="457"/>
      <c r="P22" s="450"/>
      <c r="R22" s="421"/>
    </row>
    <row r="23" spans="1:18" ht="12.75">
      <c r="A23" s="50">
        <f t="shared" si="1"/>
        <v>18</v>
      </c>
      <c r="B23" s="79"/>
      <c r="C23" s="218" t="s">
        <v>44</v>
      </c>
      <c r="D23" s="219">
        <v>10</v>
      </c>
      <c r="E23" s="206" t="s">
        <v>291</v>
      </c>
      <c r="F23" s="220"/>
      <c r="G23" s="221">
        <f aca="true" t="shared" si="8" ref="G23:G28">ROUND(M23/30.126,1)</f>
        <v>0</v>
      </c>
      <c r="H23" s="256">
        <v>0</v>
      </c>
      <c r="I23" s="236">
        <v>46962.1</v>
      </c>
      <c r="J23" s="512">
        <v>10000</v>
      </c>
      <c r="K23" s="512">
        <v>9696</v>
      </c>
      <c r="L23" s="512">
        <v>0</v>
      </c>
      <c r="M23" s="512">
        <v>0</v>
      </c>
      <c r="N23" s="512">
        <v>0</v>
      </c>
      <c r="P23" s="450"/>
      <c r="R23" s="421"/>
    </row>
    <row r="24" spans="1:18" ht="12.75">
      <c r="A24" s="50">
        <v>19</v>
      </c>
      <c r="B24" s="79"/>
      <c r="C24" s="94" t="s">
        <v>44</v>
      </c>
      <c r="D24" s="161">
        <v>11</v>
      </c>
      <c r="E24" s="179" t="s">
        <v>103</v>
      </c>
      <c r="F24" s="180"/>
      <c r="G24" s="173">
        <f t="shared" si="8"/>
        <v>464.7</v>
      </c>
      <c r="H24" s="236">
        <v>13063.25</v>
      </c>
      <c r="I24" s="236">
        <v>18170.64</v>
      </c>
      <c r="J24" s="512">
        <v>14000</v>
      </c>
      <c r="K24" s="512">
        <v>13980</v>
      </c>
      <c r="L24" s="512">
        <v>14000</v>
      </c>
      <c r="M24" s="512">
        <v>14000</v>
      </c>
      <c r="N24" s="512">
        <v>14000</v>
      </c>
      <c r="O24" s="457"/>
      <c r="P24" s="450"/>
      <c r="R24" s="421"/>
    </row>
    <row r="25" spans="1:16" ht="12.75">
      <c r="A25" s="50">
        <v>20</v>
      </c>
      <c r="B25" s="78"/>
      <c r="C25" s="94" t="s">
        <v>44</v>
      </c>
      <c r="D25" s="161">
        <v>12</v>
      </c>
      <c r="E25" s="179" t="s">
        <v>104</v>
      </c>
      <c r="F25" s="180"/>
      <c r="G25" s="173">
        <f t="shared" si="8"/>
        <v>132.8</v>
      </c>
      <c r="H25" s="236">
        <v>2133.8</v>
      </c>
      <c r="I25" s="236">
        <v>3213.72</v>
      </c>
      <c r="J25" s="512">
        <v>4000</v>
      </c>
      <c r="K25" s="512">
        <v>3050</v>
      </c>
      <c r="L25" s="512">
        <v>4000</v>
      </c>
      <c r="M25" s="512">
        <v>4000</v>
      </c>
      <c r="N25" s="512">
        <v>4000</v>
      </c>
      <c r="O25" s="457"/>
      <c r="P25" s="450"/>
    </row>
    <row r="26" spans="1:17" ht="12.75">
      <c r="A26" s="50">
        <f t="shared" si="1"/>
        <v>21</v>
      </c>
      <c r="B26" s="78"/>
      <c r="C26" s="94" t="s">
        <v>44</v>
      </c>
      <c r="D26" s="161">
        <v>13</v>
      </c>
      <c r="E26" s="177" t="s">
        <v>239</v>
      </c>
      <c r="F26" s="178"/>
      <c r="G26" s="173">
        <f t="shared" si="8"/>
        <v>232.4</v>
      </c>
      <c r="H26" s="236">
        <v>2908</v>
      </c>
      <c r="I26" s="236">
        <v>2184.2</v>
      </c>
      <c r="J26" s="512">
        <v>7000</v>
      </c>
      <c r="K26" s="512">
        <v>4000</v>
      </c>
      <c r="L26" s="512">
        <v>7000</v>
      </c>
      <c r="M26" s="512">
        <v>7000</v>
      </c>
      <c r="N26" s="512">
        <v>7000</v>
      </c>
      <c r="O26" s="457"/>
      <c r="P26" s="450"/>
      <c r="Q26" s="447"/>
    </row>
    <row r="27" spans="1:17" ht="12.75">
      <c r="A27" s="50">
        <f t="shared" si="1"/>
        <v>22</v>
      </c>
      <c r="B27" s="78"/>
      <c r="C27" s="94" t="s">
        <v>44</v>
      </c>
      <c r="D27" s="161">
        <v>14</v>
      </c>
      <c r="E27" s="179" t="s">
        <v>106</v>
      </c>
      <c r="F27" s="178"/>
      <c r="G27" s="173">
        <f t="shared" si="8"/>
        <v>189.2</v>
      </c>
      <c r="H27" s="236">
        <v>5427</v>
      </c>
      <c r="I27" s="236">
        <v>5561.64</v>
      </c>
      <c r="J27" s="512">
        <v>5700</v>
      </c>
      <c r="K27" s="512">
        <v>5400</v>
      </c>
      <c r="L27" s="512">
        <v>5700</v>
      </c>
      <c r="M27" s="512">
        <v>5700</v>
      </c>
      <c r="N27" s="512">
        <v>5700</v>
      </c>
      <c r="O27" s="457"/>
      <c r="P27" s="450"/>
      <c r="Q27" s="447"/>
    </row>
    <row r="28" spans="1:16" ht="12.75">
      <c r="A28" s="50">
        <f t="shared" si="1"/>
        <v>23</v>
      </c>
      <c r="B28" s="78"/>
      <c r="C28" s="94" t="s">
        <v>39</v>
      </c>
      <c r="D28" s="161">
        <v>15</v>
      </c>
      <c r="E28" s="179" t="s">
        <v>105</v>
      </c>
      <c r="F28" s="180"/>
      <c r="G28" s="173">
        <f t="shared" si="8"/>
        <v>0</v>
      </c>
      <c r="H28" s="236">
        <v>803.7</v>
      </c>
      <c r="I28" s="521">
        <v>2205.42</v>
      </c>
      <c r="J28" s="512">
        <v>0</v>
      </c>
      <c r="K28" s="512">
        <v>1200</v>
      </c>
      <c r="L28" s="512">
        <v>0</v>
      </c>
      <c r="M28" s="512">
        <v>0</v>
      </c>
      <c r="N28" s="512">
        <v>0</v>
      </c>
      <c r="O28" s="457"/>
      <c r="P28" s="450"/>
    </row>
    <row r="29" spans="1:16" ht="12.75">
      <c r="A29" s="50">
        <f t="shared" si="1"/>
        <v>24</v>
      </c>
      <c r="B29" s="78"/>
      <c r="C29" s="218" t="s">
        <v>39</v>
      </c>
      <c r="D29" s="513">
        <v>16</v>
      </c>
      <c r="E29" s="207" t="s">
        <v>312</v>
      </c>
      <c r="F29" s="27"/>
      <c r="G29" s="173"/>
      <c r="H29" s="236">
        <v>0</v>
      </c>
      <c r="I29" s="246">
        <v>0</v>
      </c>
      <c r="J29" s="540">
        <v>5500</v>
      </c>
      <c r="K29" s="540">
        <v>0</v>
      </c>
      <c r="L29" s="540">
        <v>0</v>
      </c>
      <c r="M29" s="540">
        <v>0</v>
      </c>
      <c r="N29" s="540">
        <v>0</v>
      </c>
      <c r="O29" s="421"/>
      <c r="P29" s="450"/>
    </row>
    <row r="30" spans="1:14" ht="12.75">
      <c r="A30" s="50">
        <f t="shared" si="1"/>
        <v>25</v>
      </c>
      <c r="B30" s="78"/>
      <c r="C30" s="25"/>
      <c r="D30" s="307" t="s">
        <v>35</v>
      </c>
      <c r="E30" s="305"/>
      <c r="F30" s="306"/>
      <c r="G30" s="119">
        <f aca="true" t="shared" si="9" ref="G30:N30">G31</f>
        <v>675.2</v>
      </c>
      <c r="H30" s="249">
        <f t="shared" si="9"/>
        <v>999.6</v>
      </c>
      <c r="I30" s="249">
        <f t="shared" si="9"/>
        <v>14182.2</v>
      </c>
      <c r="J30" s="606">
        <f t="shared" si="9"/>
        <v>1944</v>
      </c>
      <c r="K30" s="606">
        <f t="shared" si="9"/>
        <v>1502</v>
      </c>
      <c r="L30" s="606">
        <f t="shared" si="9"/>
        <v>0</v>
      </c>
      <c r="M30" s="606">
        <f t="shared" si="9"/>
        <v>0</v>
      </c>
      <c r="N30" s="606">
        <f t="shared" si="9"/>
        <v>0</v>
      </c>
    </row>
    <row r="31" spans="1:14" ht="12.75">
      <c r="A31" s="50">
        <f t="shared" si="1"/>
        <v>26</v>
      </c>
      <c r="B31" s="79"/>
      <c r="C31" s="100" t="s">
        <v>51</v>
      </c>
      <c r="D31" s="310" t="s">
        <v>52</v>
      </c>
      <c r="E31" s="311"/>
      <c r="F31" s="86"/>
      <c r="G31" s="87">
        <f>SUM(G32:G35)</f>
        <v>675.2</v>
      </c>
      <c r="H31" s="239">
        <f aca="true" t="shared" si="10" ref="H31:N31">SUM(H32:H33)</f>
        <v>999.6</v>
      </c>
      <c r="I31" s="239">
        <f t="shared" si="10"/>
        <v>14182.2</v>
      </c>
      <c r="J31" s="607">
        <f t="shared" si="10"/>
        <v>1944</v>
      </c>
      <c r="K31" s="607">
        <f t="shared" si="10"/>
        <v>1502</v>
      </c>
      <c r="L31" s="607">
        <f t="shared" si="10"/>
        <v>0</v>
      </c>
      <c r="M31" s="607">
        <f t="shared" si="10"/>
        <v>0</v>
      </c>
      <c r="N31" s="607">
        <f t="shared" si="10"/>
        <v>0</v>
      </c>
    </row>
    <row r="32" spans="1:14" ht="12.75">
      <c r="A32" s="50">
        <f t="shared" si="1"/>
        <v>27</v>
      </c>
      <c r="B32" s="78"/>
      <c r="C32" s="94" t="s">
        <v>45</v>
      </c>
      <c r="D32" s="161">
        <v>17</v>
      </c>
      <c r="E32" s="247" t="s">
        <v>275</v>
      </c>
      <c r="F32" s="170"/>
      <c r="G32" s="36">
        <v>18.2</v>
      </c>
      <c r="H32" s="421">
        <v>999.6</v>
      </c>
      <c r="I32" s="421">
        <v>5503.2</v>
      </c>
      <c r="J32" s="512">
        <v>1944</v>
      </c>
      <c r="K32" s="512">
        <v>1502</v>
      </c>
      <c r="L32" s="512">
        <v>0</v>
      </c>
      <c r="M32" s="512">
        <v>0</v>
      </c>
      <c r="N32" s="512">
        <v>0</v>
      </c>
    </row>
    <row r="33" spans="1:14" ht="12.75">
      <c r="A33" s="50">
        <f t="shared" si="1"/>
        <v>28</v>
      </c>
      <c r="B33" s="78"/>
      <c r="C33" s="218" t="s">
        <v>45</v>
      </c>
      <c r="D33" s="513">
        <v>18</v>
      </c>
      <c r="E33" s="429" t="s">
        <v>307</v>
      </c>
      <c r="F33" s="28"/>
      <c r="G33" s="36"/>
      <c r="H33" s="240">
        <v>0</v>
      </c>
      <c r="I33" s="240">
        <v>8679</v>
      </c>
      <c r="J33" s="514">
        <v>0</v>
      </c>
      <c r="K33" s="512">
        <v>0</v>
      </c>
      <c r="L33" s="512">
        <v>0</v>
      </c>
      <c r="M33" s="454">
        <v>0</v>
      </c>
      <c r="N33" s="512">
        <v>0</v>
      </c>
    </row>
    <row r="34" spans="1:14" ht="12.75">
      <c r="A34" s="50">
        <f t="shared" si="1"/>
        <v>29</v>
      </c>
      <c r="B34" s="80"/>
      <c r="C34" s="298" t="s">
        <v>120</v>
      </c>
      <c r="D34" s="147" t="s">
        <v>245</v>
      </c>
      <c r="E34" s="299"/>
      <c r="F34" s="82"/>
      <c r="G34" s="83">
        <f>G36</f>
        <v>328.5</v>
      </c>
      <c r="H34" s="241">
        <f aca="true" t="shared" si="11" ref="H34:N36">H35</f>
        <v>1879.11</v>
      </c>
      <c r="I34" s="241">
        <f t="shared" si="11"/>
        <v>1664.68</v>
      </c>
      <c r="J34" s="608">
        <f t="shared" si="11"/>
        <v>4500</v>
      </c>
      <c r="K34" s="608">
        <f t="shared" si="11"/>
        <v>4400</v>
      </c>
      <c r="L34" s="608">
        <f t="shared" si="11"/>
        <v>4500</v>
      </c>
      <c r="M34" s="608">
        <f t="shared" si="11"/>
        <v>4500</v>
      </c>
      <c r="N34" s="608">
        <f t="shared" si="11"/>
        <v>4500</v>
      </c>
    </row>
    <row r="35" spans="1:18" s="9" customFormat="1" ht="12.75">
      <c r="A35" s="50">
        <f t="shared" si="1"/>
        <v>30</v>
      </c>
      <c r="B35" s="84"/>
      <c r="C35" s="85"/>
      <c r="D35" s="63" t="s">
        <v>33</v>
      </c>
      <c r="E35" s="76"/>
      <c r="F35" s="77"/>
      <c r="G35" s="7">
        <f>G36</f>
        <v>328.5</v>
      </c>
      <c r="H35" s="242">
        <f t="shared" si="11"/>
        <v>1879.11</v>
      </c>
      <c r="I35" s="242">
        <f t="shared" si="11"/>
        <v>1664.68</v>
      </c>
      <c r="J35" s="609">
        <f t="shared" si="11"/>
        <v>4500</v>
      </c>
      <c r="K35" s="609">
        <f t="shared" si="11"/>
        <v>4400</v>
      </c>
      <c r="L35" s="609">
        <f t="shared" si="11"/>
        <v>4500</v>
      </c>
      <c r="M35" s="609">
        <f t="shared" si="11"/>
        <v>4500</v>
      </c>
      <c r="N35" s="609">
        <f t="shared" si="11"/>
        <v>4500</v>
      </c>
      <c r="O35" s="465"/>
      <c r="P35" s="447"/>
      <c r="Q35" s="447"/>
      <c r="R35" s="447"/>
    </row>
    <row r="36" spans="1:18" s="9" customFormat="1" ht="12.75">
      <c r="A36" s="50">
        <f t="shared" si="1"/>
        <v>31</v>
      </c>
      <c r="B36" s="84"/>
      <c r="C36" s="106" t="s">
        <v>51</v>
      </c>
      <c r="D36" s="311" t="s">
        <v>52</v>
      </c>
      <c r="E36" s="311"/>
      <c r="F36" s="86"/>
      <c r="G36" s="87">
        <f>SUM(G37:G40)</f>
        <v>328.5</v>
      </c>
      <c r="H36" s="239">
        <f t="shared" si="11"/>
        <v>1879.11</v>
      </c>
      <c r="I36" s="239">
        <f t="shared" si="11"/>
        <v>1664.68</v>
      </c>
      <c r="J36" s="607">
        <f t="shared" si="11"/>
        <v>4500</v>
      </c>
      <c r="K36" s="607">
        <f t="shared" si="11"/>
        <v>4400</v>
      </c>
      <c r="L36" s="607">
        <f t="shared" si="11"/>
        <v>4500</v>
      </c>
      <c r="M36" s="607">
        <f t="shared" si="11"/>
        <v>4500</v>
      </c>
      <c r="N36" s="607">
        <f t="shared" si="11"/>
        <v>4500</v>
      </c>
      <c r="O36" s="465"/>
      <c r="P36" s="447"/>
      <c r="Q36" s="447"/>
      <c r="R36" s="447"/>
    </row>
    <row r="37" spans="1:18" s="9" customFormat="1" ht="12.75">
      <c r="A37" s="50">
        <f t="shared" si="1"/>
        <v>32</v>
      </c>
      <c r="B37" s="84"/>
      <c r="C37" s="88" t="s">
        <v>44</v>
      </c>
      <c r="D37" s="161">
        <v>19</v>
      </c>
      <c r="E37" s="29" t="s">
        <v>128</v>
      </c>
      <c r="F37" s="95"/>
      <c r="G37" s="90">
        <f>ROUND(M37/30.126,1)</f>
        <v>149.4</v>
      </c>
      <c r="H37" s="236">
        <v>1879.11</v>
      </c>
      <c r="I37" s="236">
        <v>1664.68</v>
      </c>
      <c r="J37" s="512">
        <v>4500</v>
      </c>
      <c r="K37" s="512">
        <v>4400</v>
      </c>
      <c r="L37" s="512">
        <v>4500</v>
      </c>
      <c r="M37" s="512">
        <v>4500</v>
      </c>
      <c r="N37" s="512">
        <v>4500</v>
      </c>
      <c r="O37" s="457"/>
      <c r="P37" s="466"/>
      <c r="Q37" s="447"/>
      <c r="R37" s="447"/>
    </row>
    <row r="38" spans="1:16" ht="12.75">
      <c r="A38" s="50">
        <f t="shared" si="1"/>
        <v>33</v>
      </c>
      <c r="B38" s="294">
        <v>2</v>
      </c>
      <c r="C38" s="64" t="s">
        <v>227</v>
      </c>
      <c r="D38" s="145"/>
      <c r="E38" s="145"/>
      <c r="F38" s="146"/>
      <c r="G38" s="295">
        <f>G40</f>
        <v>59.7</v>
      </c>
      <c r="H38" s="296">
        <f aca="true" t="shared" si="12" ref="H38:N39">H39</f>
        <v>1663.44</v>
      </c>
      <c r="I38" s="296">
        <f t="shared" si="12"/>
        <v>1306.08</v>
      </c>
      <c r="J38" s="605">
        <f t="shared" si="12"/>
        <v>1900</v>
      </c>
      <c r="K38" s="605">
        <f t="shared" si="12"/>
        <v>1800</v>
      </c>
      <c r="L38" s="605">
        <f t="shared" si="12"/>
        <v>1800</v>
      </c>
      <c r="M38" s="605">
        <f>M39</f>
        <v>1800</v>
      </c>
      <c r="N38" s="605">
        <f t="shared" si="12"/>
        <v>1800</v>
      </c>
      <c r="P38" s="450"/>
    </row>
    <row r="39" spans="1:16" ht="12.75">
      <c r="A39" s="50">
        <f t="shared" si="1"/>
        <v>34</v>
      </c>
      <c r="B39" s="74"/>
      <c r="C39" s="75"/>
      <c r="D39" s="304" t="s">
        <v>33</v>
      </c>
      <c r="E39" s="305"/>
      <c r="F39" s="306"/>
      <c r="G39" s="119">
        <f>G40</f>
        <v>59.7</v>
      </c>
      <c r="H39" s="249">
        <f t="shared" si="12"/>
        <v>1663.44</v>
      </c>
      <c r="I39" s="249">
        <f t="shared" si="12"/>
        <v>1306.08</v>
      </c>
      <c r="J39" s="606">
        <f t="shared" si="12"/>
        <v>1900</v>
      </c>
      <c r="K39" s="606">
        <f t="shared" si="12"/>
        <v>1800</v>
      </c>
      <c r="L39" s="606">
        <f t="shared" si="12"/>
        <v>1800</v>
      </c>
      <c r="M39" s="606">
        <f t="shared" si="12"/>
        <v>1800</v>
      </c>
      <c r="N39" s="606">
        <f t="shared" si="12"/>
        <v>1800</v>
      </c>
      <c r="P39" s="450"/>
    </row>
    <row r="40" spans="1:16" ht="12.75">
      <c r="A40" s="50">
        <f t="shared" si="1"/>
        <v>35</v>
      </c>
      <c r="B40" s="80"/>
      <c r="C40" s="106" t="s">
        <v>51</v>
      </c>
      <c r="D40" s="311" t="s">
        <v>52</v>
      </c>
      <c r="E40" s="311"/>
      <c r="F40" s="86"/>
      <c r="G40" s="89">
        <f>SUM(G41)</f>
        <v>59.7</v>
      </c>
      <c r="H40" s="243">
        <f aca="true" t="shared" si="13" ref="H40:N40">SUM(H41:H41)</f>
        <v>1663.44</v>
      </c>
      <c r="I40" s="243">
        <f t="shared" si="13"/>
        <v>1306.08</v>
      </c>
      <c r="J40" s="610">
        <f t="shared" si="13"/>
        <v>1900</v>
      </c>
      <c r="K40" s="610">
        <f t="shared" si="13"/>
        <v>1800</v>
      </c>
      <c r="L40" s="610">
        <f t="shared" si="13"/>
        <v>1800</v>
      </c>
      <c r="M40" s="610">
        <f t="shared" si="13"/>
        <v>1800</v>
      </c>
      <c r="N40" s="610">
        <f t="shared" si="13"/>
        <v>1800</v>
      </c>
      <c r="P40" s="450"/>
    </row>
    <row r="41" spans="1:16" ht="12.75">
      <c r="A41" s="50">
        <f t="shared" si="1"/>
        <v>36</v>
      </c>
      <c r="B41" s="84"/>
      <c r="C41" s="88" t="s">
        <v>39</v>
      </c>
      <c r="D41" s="26" t="s">
        <v>37</v>
      </c>
      <c r="E41" s="175" t="s">
        <v>127</v>
      </c>
      <c r="F41" s="170"/>
      <c r="G41" s="90">
        <f>ROUND(M41/30.126,1)</f>
        <v>59.7</v>
      </c>
      <c r="H41" s="236">
        <v>1663.44</v>
      </c>
      <c r="I41" s="236">
        <v>1306.08</v>
      </c>
      <c r="J41" s="512">
        <v>1900</v>
      </c>
      <c r="K41" s="512">
        <v>1800</v>
      </c>
      <c r="L41" s="512">
        <v>1800</v>
      </c>
      <c r="M41" s="512">
        <v>1800</v>
      </c>
      <c r="N41" s="512">
        <v>1800</v>
      </c>
      <c r="O41" s="457"/>
      <c r="P41" s="450"/>
    </row>
    <row r="42" spans="1:16" ht="12.75">
      <c r="A42" s="50">
        <f t="shared" si="1"/>
        <v>37</v>
      </c>
      <c r="B42" s="294">
        <v>3</v>
      </c>
      <c r="C42" s="64" t="s">
        <v>228</v>
      </c>
      <c r="D42" s="145"/>
      <c r="E42" s="145"/>
      <c r="F42" s="146"/>
      <c r="G42" s="295">
        <f>G44</f>
        <v>730.3</v>
      </c>
      <c r="H42" s="296">
        <f aca="true" t="shared" si="14" ref="H42:N42">SUM(H43+H50)</f>
        <v>76512.01</v>
      </c>
      <c r="I42" s="296">
        <f t="shared" si="14"/>
        <v>215856.93</v>
      </c>
      <c r="J42" s="605">
        <f t="shared" si="14"/>
        <v>94686</v>
      </c>
      <c r="K42" s="605">
        <f t="shared" si="14"/>
        <v>93756</v>
      </c>
      <c r="L42" s="605">
        <f t="shared" si="14"/>
        <v>344814</v>
      </c>
      <c r="M42" s="605">
        <f t="shared" si="14"/>
        <v>92896</v>
      </c>
      <c r="N42" s="605">
        <f t="shared" si="14"/>
        <v>92496</v>
      </c>
      <c r="P42" s="450"/>
    </row>
    <row r="43" spans="1:16" ht="12.75">
      <c r="A43" s="50">
        <f t="shared" si="1"/>
        <v>38</v>
      </c>
      <c r="B43" s="74"/>
      <c r="C43" s="75"/>
      <c r="D43" s="304" t="s">
        <v>33</v>
      </c>
      <c r="E43" s="305"/>
      <c r="F43" s="306"/>
      <c r="G43" s="119">
        <f>G44</f>
        <v>730.3</v>
      </c>
      <c r="H43" s="249">
        <f aca="true" t="shared" si="15" ref="H43:N43">SUM(H44+H46)</f>
        <v>27634.27</v>
      </c>
      <c r="I43" s="249">
        <f t="shared" si="15"/>
        <v>29825.4</v>
      </c>
      <c r="J43" s="606">
        <f t="shared" si="15"/>
        <v>31400</v>
      </c>
      <c r="K43" s="606">
        <f t="shared" si="15"/>
        <v>29319</v>
      </c>
      <c r="L43" s="606">
        <f t="shared" si="15"/>
        <v>45400</v>
      </c>
      <c r="M43" s="606">
        <f t="shared" si="15"/>
        <v>27400</v>
      </c>
      <c r="N43" s="606">
        <f t="shared" si="15"/>
        <v>26400</v>
      </c>
      <c r="P43" s="450"/>
    </row>
    <row r="44" spans="1:16" ht="12.75">
      <c r="A44" s="50">
        <f t="shared" si="1"/>
        <v>39</v>
      </c>
      <c r="B44" s="78"/>
      <c r="C44" s="100" t="s">
        <v>122</v>
      </c>
      <c r="D44" s="310" t="s">
        <v>43</v>
      </c>
      <c r="E44" s="311"/>
      <c r="F44" s="86"/>
      <c r="G44" s="87">
        <f aca="true" t="shared" si="16" ref="G44:N44">SUM(G45:G45)</f>
        <v>730.3</v>
      </c>
      <c r="H44" s="437">
        <f t="shared" si="16"/>
        <v>24352.87</v>
      </c>
      <c r="I44" s="437">
        <f t="shared" si="16"/>
        <v>26288.22</v>
      </c>
      <c r="J44" s="611">
        <f t="shared" si="16"/>
        <v>26000</v>
      </c>
      <c r="K44" s="611">
        <f t="shared" si="16"/>
        <v>24102</v>
      </c>
      <c r="L44" s="611">
        <f t="shared" si="16"/>
        <v>40000</v>
      </c>
      <c r="M44" s="611">
        <f t="shared" si="16"/>
        <v>22000</v>
      </c>
      <c r="N44" s="611">
        <f t="shared" si="16"/>
        <v>21000</v>
      </c>
      <c r="P44" s="450"/>
    </row>
    <row r="45" spans="1:16" ht="12.75">
      <c r="A45" s="50">
        <f t="shared" si="1"/>
        <v>40</v>
      </c>
      <c r="B45" s="78"/>
      <c r="C45" s="25" t="s">
        <v>83</v>
      </c>
      <c r="D45" s="26" t="s">
        <v>37</v>
      </c>
      <c r="E45" s="208" t="s">
        <v>293</v>
      </c>
      <c r="F45" s="30"/>
      <c r="G45" s="36">
        <f>ROUND(M45/30.126,1)</f>
        <v>730.3</v>
      </c>
      <c r="H45" s="236">
        <v>24352.87</v>
      </c>
      <c r="I45" s="236">
        <v>26288.22</v>
      </c>
      <c r="J45" s="512">
        <v>26000</v>
      </c>
      <c r="K45" s="512">
        <v>24102</v>
      </c>
      <c r="L45" s="512">
        <v>40000</v>
      </c>
      <c r="M45" s="512">
        <v>22000</v>
      </c>
      <c r="N45" s="512">
        <v>21000</v>
      </c>
      <c r="O45" s="457"/>
      <c r="P45" s="450"/>
    </row>
    <row r="46" spans="1:16" ht="12.75">
      <c r="A46" s="50">
        <f t="shared" si="1"/>
        <v>41</v>
      </c>
      <c r="B46" s="78"/>
      <c r="C46" s="100" t="s">
        <v>63</v>
      </c>
      <c r="D46" s="310" t="s">
        <v>107</v>
      </c>
      <c r="E46" s="311"/>
      <c r="F46" s="86"/>
      <c r="G46" s="87">
        <f>SUM(G47:G47)</f>
        <v>59.7</v>
      </c>
      <c r="H46" s="239">
        <f aca="true" t="shared" si="17" ref="H46:N46">SUM(H47:H49)</f>
        <v>3281.4</v>
      </c>
      <c r="I46" s="239">
        <f t="shared" si="17"/>
        <v>3537.18</v>
      </c>
      <c r="J46" s="607">
        <f t="shared" si="17"/>
        <v>5400</v>
      </c>
      <c r="K46" s="607">
        <f t="shared" si="17"/>
        <v>5217</v>
      </c>
      <c r="L46" s="607">
        <f t="shared" si="17"/>
        <v>5400</v>
      </c>
      <c r="M46" s="607">
        <f t="shared" si="17"/>
        <v>5400</v>
      </c>
      <c r="N46" s="607">
        <f t="shared" si="17"/>
        <v>5400</v>
      </c>
      <c r="P46" s="450"/>
    </row>
    <row r="47" spans="1:16" ht="12.75">
      <c r="A47" s="50">
        <f t="shared" si="1"/>
        <v>42</v>
      </c>
      <c r="B47" s="78"/>
      <c r="C47" s="25" t="s">
        <v>44</v>
      </c>
      <c r="D47" s="26" t="s">
        <v>40</v>
      </c>
      <c r="E47" s="175" t="s">
        <v>108</v>
      </c>
      <c r="F47" s="170"/>
      <c r="G47" s="36">
        <f>ROUND(M47/30.126,1)</f>
        <v>59.7</v>
      </c>
      <c r="H47" s="236">
        <v>1475.4</v>
      </c>
      <c r="I47" s="236">
        <v>1797.95</v>
      </c>
      <c r="J47" s="512">
        <v>1800</v>
      </c>
      <c r="K47" s="512">
        <v>1617</v>
      </c>
      <c r="L47" s="512">
        <v>1800</v>
      </c>
      <c r="M47" s="512">
        <v>1800</v>
      </c>
      <c r="N47" s="512">
        <v>1800</v>
      </c>
      <c r="O47" s="457"/>
      <c r="P47" s="450"/>
    </row>
    <row r="48" spans="1:17" ht="12.75">
      <c r="A48" s="50">
        <f t="shared" si="1"/>
        <v>43</v>
      </c>
      <c r="B48" s="78"/>
      <c r="C48" s="25" t="s">
        <v>44</v>
      </c>
      <c r="D48" s="223" t="s">
        <v>41</v>
      </c>
      <c r="E48" s="206" t="s">
        <v>256</v>
      </c>
      <c r="F48" s="182"/>
      <c r="G48" s="36">
        <f>ROUND(M48/30.126,1)</f>
        <v>119.5</v>
      </c>
      <c r="H48" s="236">
        <v>1656</v>
      </c>
      <c r="I48" s="236">
        <v>1656</v>
      </c>
      <c r="J48" s="512">
        <v>3600</v>
      </c>
      <c r="K48" s="512">
        <v>3600</v>
      </c>
      <c r="L48" s="512">
        <v>3600</v>
      </c>
      <c r="M48" s="512">
        <v>3600</v>
      </c>
      <c r="N48" s="512">
        <v>3600</v>
      </c>
      <c r="O48" s="457"/>
      <c r="P48" s="450"/>
      <c r="Q48" s="421"/>
    </row>
    <row r="49" spans="1:18" s="39" customFormat="1" ht="11.25">
      <c r="A49" s="50">
        <f t="shared" si="1"/>
        <v>44</v>
      </c>
      <c r="B49" s="92"/>
      <c r="C49" s="25" t="s">
        <v>44</v>
      </c>
      <c r="D49" s="223" t="s">
        <v>55</v>
      </c>
      <c r="E49" s="183" t="s">
        <v>129</v>
      </c>
      <c r="F49" s="184"/>
      <c r="G49" s="92"/>
      <c r="H49" s="577">
        <v>150</v>
      </c>
      <c r="I49" s="240">
        <v>83.23</v>
      </c>
      <c r="J49" s="512">
        <v>0</v>
      </c>
      <c r="K49" s="512">
        <v>0</v>
      </c>
      <c r="L49" s="512"/>
      <c r="M49" s="512"/>
      <c r="N49" s="512"/>
      <c r="O49" s="457"/>
      <c r="P49" s="276"/>
      <c r="Q49" s="421"/>
      <c r="R49" s="451"/>
    </row>
    <row r="50" spans="1:17" ht="12.75">
      <c r="A50" s="50">
        <f t="shared" si="1"/>
        <v>45</v>
      </c>
      <c r="B50" s="78"/>
      <c r="C50" s="93"/>
      <c r="D50" s="307" t="s">
        <v>42</v>
      </c>
      <c r="E50" s="305"/>
      <c r="F50" s="306"/>
      <c r="G50" s="119" t="e">
        <f aca="true" t="shared" si="18" ref="G50:N50">G51</f>
        <v>#REF!</v>
      </c>
      <c r="H50" s="309">
        <f t="shared" si="18"/>
        <v>48877.74</v>
      </c>
      <c r="I50" s="309">
        <f t="shared" si="18"/>
        <v>186031.53</v>
      </c>
      <c r="J50" s="612">
        <f t="shared" si="18"/>
        <v>63286</v>
      </c>
      <c r="K50" s="612">
        <f t="shared" si="18"/>
        <v>64437</v>
      </c>
      <c r="L50" s="612">
        <f t="shared" si="18"/>
        <v>299414</v>
      </c>
      <c r="M50" s="612">
        <f t="shared" si="18"/>
        <v>65496</v>
      </c>
      <c r="N50" s="612">
        <f t="shared" si="18"/>
        <v>66096</v>
      </c>
      <c r="Q50" s="421"/>
    </row>
    <row r="51" spans="1:14" ht="12.75">
      <c r="A51" s="50">
        <f t="shared" si="1"/>
        <v>46</v>
      </c>
      <c r="B51" s="78"/>
      <c r="C51" s="100" t="s">
        <v>51</v>
      </c>
      <c r="D51" s="310" t="s">
        <v>107</v>
      </c>
      <c r="E51" s="311"/>
      <c r="F51" s="86"/>
      <c r="G51" s="312" t="e">
        <f>SUM(#REF!)</f>
        <v>#REF!</v>
      </c>
      <c r="H51" s="244">
        <f aca="true" t="shared" si="19" ref="H51:N51">SUM(H52:H54)</f>
        <v>48877.74</v>
      </c>
      <c r="I51" s="244">
        <f t="shared" si="19"/>
        <v>186031.53</v>
      </c>
      <c r="J51" s="559">
        <f t="shared" si="19"/>
        <v>63286</v>
      </c>
      <c r="K51" s="559">
        <f t="shared" si="19"/>
        <v>64437</v>
      </c>
      <c r="L51" s="559">
        <f>SUM(L52:L55)</f>
        <v>299414</v>
      </c>
      <c r="M51" s="559">
        <f t="shared" si="19"/>
        <v>65496</v>
      </c>
      <c r="N51" s="559">
        <f t="shared" si="19"/>
        <v>66096</v>
      </c>
    </row>
    <row r="52" spans="1:18" s="39" customFormat="1" ht="11.25">
      <c r="A52" s="50">
        <f t="shared" si="1"/>
        <v>47</v>
      </c>
      <c r="B52" s="78"/>
      <c r="C52" s="94" t="s">
        <v>109</v>
      </c>
      <c r="D52" s="223" t="s">
        <v>56</v>
      </c>
      <c r="E52" s="185" t="s">
        <v>157</v>
      </c>
      <c r="F52" s="186"/>
      <c r="G52" s="96"/>
      <c r="H52" s="236">
        <v>14550.08</v>
      </c>
      <c r="I52" s="236">
        <v>15083.67</v>
      </c>
      <c r="J52" s="512">
        <v>14690</v>
      </c>
      <c r="K52" s="512">
        <v>15641</v>
      </c>
      <c r="L52" s="512">
        <v>16000</v>
      </c>
      <c r="M52" s="512">
        <v>16500</v>
      </c>
      <c r="N52" s="512">
        <v>17000</v>
      </c>
      <c r="O52" s="457"/>
      <c r="P52" s="276"/>
      <c r="Q52" s="451"/>
      <c r="R52" s="451"/>
    </row>
    <row r="53" spans="1:18" s="39" customFormat="1" ht="11.25">
      <c r="A53" s="50">
        <f t="shared" si="1"/>
        <v>48</v>
      </c>
      <c r="B53" s="78"/>
      <c r="C53" s="94" t="s">
        <v>109</v>
      </c>
      <c r="D53" s="223" t="s">
        <v>57</v>
      </c>
      <c r="E53" s="185" t="s">
        <v>158</v>
      </c>
      <c r="F53" s="186"/>
      <c r="G53" s="96"/>
      <c r="H53" s="236">
        <v>27509.66</v>
      </c>
      <c r="I53" s="236">
        <v>27765.86</v>
      </c>
      <c r="J53" s="512">
        <v>27800</v>
      </c>
      <c r="K53" s="512">
        <v>28000</v>
      </c>
      <c r="L53" s="512">
        <v>28100</v>
      </c>
      <c r="M53" s="512">
        <v>28200</v>
      </c>
      <c r="N53" s="512">
        <v>28300</v>
      </c>
      <c r="O53" s="457"/>
      <c r="P53" s="276"/>
      <c r="Q53" s="451"/>
      <c r="R53" s="451"/>
    </row>
    <row r="54" spans="1:18" s="9" customFormat="1" ht="12.75">
      <c r="A54" s="50">
        <f t="shared" si="1"/>
        <v>49</v>
      </c>
      <c r="B54" s="78"/>
      <c r="C54" s="218" t="s">
        <v>109</v>
      </c>
      <c r="D54" s="223" t="s">
        <v>76</v>
      </c>
      <c r="E54" s="209" t="s">
        <v>272</v>
      </c>
      <c r="F54" s="427"/>
      <c r="G54" s="96"/>
      <c r="H54" s="236">
        <v>6818</v>
      </c>
      <c r="I54" s="236">
        <v>143182</v>
      </c>
      <c r="J54" s="512">
        <v>20796</v>
      </c>
      <c r="K54" s="512">
        <v>20796</v>
      </c>
      <c r="L54" s="512">
        <v>20796</v>
      </c>
      <c r="M54" s="512">
        <v>20796</v>
      </c>
      <c r="N54" s="512">
        <v>20796</v>
      </c>
      <c r="O54" s="465"/>
      <c r="P54" s="466"/>
      <c r="Q54" s="447"/>
      <c r="R54" s="447"/>
    </row>
    <row r="55" spans="1:18" s="9" customFormat="1" ht="12.75">
      <c r="A55" s="50">
        <f t="shared" si="1"/>
        <v>50</v>
      </c>
      <c r="B55" s="78"/>
      <c r="C55" s="218" t="s">
        <v>109</v>
      </c>
      <c r="D55" s="267" t="s">
        <v>78</v>
      </c>
      <c r="E55" s="429" t="s">
        <v>332</v>
      </c>
      <c r="F55" s="427"/>
      <c r="G55" s="96"/>
      <c r="H55" s="509">
        <v>0</v>
      </c>
      <c r="I55" s="509">
        <v>0</v>
      </c>
      <c r="J55" s="540">
        <v>0</v>
      </c>
      <c r="K55" s="540">
        <v>0</v>
      </c>
      <c r="L55" s="540">
        <v>234518</v>
      </c>
      <c r="M55" s="540">
        <v>0</v>
      </c>
      <c r="N55" s="540">
        <v>0</v>
      </c>
      <c r="O55" s="465"/>
      <c r="P55" s="466"/>
      <c r="Q55" s="447"/>
      <c r="R55" s="447"/>
    </row>
    <row r="56" spans="1:16" ht="12.75">
      <c r="A56" s="50">
        <f t="shared" si="1"/>
        <v>51</v>
      </c>
      <c r="B56" s="144">
        <v>4</v>
      </c>
      <c r="C56" s="97" t="s">
        <v>139</v>
      </c>
      <c r="D56" s="145"/>
      <c r="E56" s="145"/>
      <c r="F56" s="146"/>
      <c r="G56" s="295">
        <f>SUM(G59)</f>
        <v>168.1</v>
      </c>
      <c r="H56" s="296">
        <f aca="true" t="shared" si="20" ref="H56:N56">SUM(H57+H68+H72)</f>
        <v>4906.849999999999</v>
      </c>
      <c r="I56" s="296">
        <f t="shared" si="20"/>
        <v>4941.530000000001</v>
      </c>
      <c r="J56" s="605">
        <f t="shared" si="20"/>
        <v>5069</v>
      </c>
      <c r="K56" s="605">
        <f t="shared" si="20"/>
        <v>5069</v>
      </c>
      <c r="L56" s="605">
        <f t="shared" si="20"/>
        <v>5069</v>
      </c>
      <c r="M56" s="605">
        <f t="shared" si="20"/>
        <v>5069</v>
      </c>
      <c r="N56" s="605">
        <f t="shared" si="20"/>
        <v>5069</v>
      </c>
      <c r="P56" s="450"/>
    </row>
    <row r="57" spans="1:16" ht="12.75">
      <c r="A57" s="50">
        <f t="shared" si="1"/>
        <v>52</v>
      </c>
      <c r="B57" s="98"/>
      <c r="C57" s="298" t="s">
        <v>50</v>
      </c>
      <c r="D57" s="147" t="s">
        <v>140</v>
      </c>
      <c r="E57" s="299"/>
      <c r="F57" s="300"/>
      <c r="G57" s="99"/>
      <c r="H57" s="245">
        <f aca="true" t="shared" si="21" ref="H57:N58">H58</f>
        <v>4838.45</v>
      </c>
      <c r="I57" s="245">
        <f t="shared" si="21"/>
        <v>4941.530000000001</v>
      </c>
      <c r="J57" s="613">
        <f t="shared" si="21"/>
        <v>5069</v>
      </c>
      <c r="K57" s="613">
        <f t="shared" si="21"/>
        <v>5069</v>
      </c>
      <c r="L57" s="613">
        <f t="shared" si="21"/>
        <v>5069</v>
      </c>
      <c r="M57" s="613">
        <f t="shared" si="21"/>
        <v>5069</v>
      </c>
      <c r="N57" s="613">
        <f t="shared" si="21"/>
        <v>5069</v>
      </c>
      <c r="P57" s="450"/>
    </row>
    <row r="58" spans="1:16" ht="12.75">
      <c r="A58" s="50">
        <f t="shared" si="1"/>
        <v>53</v>
      </c>
      <c r="B58" s="98"/>
      <c r="C58" s="93"/>
      <c r="D58" s="304" t="s">
        <v>33</v>
      </c>
      <c r="E58" s="305"/>
      <c r="F58" s="306"/>
      <c r="G58" s="119">
        <f>G59</f>
        <v>168.1</v>
      </c>
      <c r="H58" s="249">
        <f t="shared" si="21"/>
        <v>4838.45</v>
      </c>
      <c r="I58" s="249">
        <f t="shared" si="21"/>
        <v>4941.530000000001</v>
      </c>
      <c r="J58" s="606">
        <f t="shared" si="21"/>
        <v>5069</v>
      </c>
      <c r="K58" s="606">
        <f t="shared" si="21"/>
        <v>5069</v>
      </c>
      <c r="L58" s="606">
        <f t="shared" si="21"/>
        <v>5069</v>
      </c>
      <c r="M58" s="606">
        <f t="shared" si="21"/>
        <v>5069</v>
      </c>
      <c r="N58" s="606">
        <f t="shared" si="21"/>
        <v>5069</v>
      </c>
      <c r="P58" s="450"/>
    </row>
    <row r="59" spans="1:16" ht="12.75">
      <c r="A59" s="50">
        <f t="shared" si="1"/>
        <v>54</v>
      </c>
      <c r="B59" s="78"/>
      <c r="C59" s="100" t="s">
        <v>130</v>
      </c>
      <c r="D59" s="311" t="s">
        <v>131</v>
      </c>
      <c r="E59" s="311"/>
      <c r="F59" s="86"/>
      <c r="G59" s="87">
        <f aca="true" t="shared" si="22" ref="G59:N59">SUM(G60:G67)</f>
        <v>168.1</v>
      </c>
      <c r="H59" s="239">
        <f t="shared" si="22"/>
        <v>4838.45</v>
      </c>
      <c r="I59" s="239">
        <f t="shared" si="22"/>
        <v>4941.530000000001</v>
      </c>
      <c r="J59" s="607">
        <f t="shared" si="22"/>
        <v>5069</v>
      </c>
      <c r="K59" s="607">
        <f t="shared" si="22"/>
        <v>5069</v>
      </c>
      <c r="L59" s="607">
        <f t="shared" si="22"/>
        <v>5069</v>
      </c>
      <c r="M59" s="607">
        <f t="shared" si="22"/>
        <v>5069</v>
      </c>
      <c r="N59" s="607">
        <f t="shared" si="22"/>
        <v>5069</v>
      </c>
      <c r="P59" s="450"/>
    </row>
    <row r="60" spans="1:16" ht="12.75">
      <c r="A60" s="50">
        <f t="shared" si="1"/>
        <v>55</v>
      </c>
      <c r="B60" s="78"/>
      <c r="C60" s="25" t="s">
        <v>68</v>
      </c>
      <c r="D60" s="26" t="s">
        <v>37</v>
      </c>
      <c r="E60" s="175" t="s">
        <v>116</v>
      </c>
      <c r="F60" s="170"/>
      <c r="G60" s="36">
        <f aca="true" t="shared" si="23" ref="G60:G67">ROUND(M60/30.126,1)</f>
        <v>105.1</v>
      </c>
      <c r="H60" s="236">
        <v>2995.04</v>
      </c>
      <c r="I60" s="236">
        <v>3071.43</v>
      </c>
      <c r="J60" s="512">
        <v>3166</v>
      </c>
      <c r="K60" s="512">
        <v>3166</v>
      </c>
      <c r="L60" s="512">
        <v>3166</v>
      </c>
      <c r="M60" s="512">
        <v>3166</v>
      </c>
      <c r="N60" s="512">
        <v>3166</v>
      </c>
      <c r="O60" s="457"/>
      <c r="P60" s="450"/>
    </row>
    <row r="61" spans="1:16" ht="12.75">
      <c r="A61" s="50">
        <f t="shared" si="1"/>
        <v>56</v>
      </c>
      <c r="B61" s="78"/>
      <c r="C61" s="25" t="s">
        <v>70</v>
      </c>
      <c r="D61" s="26" t="s">
        <v>40</v>
      </c>
      <c r="E61" s="179" t="s">
        <v>112</v>
      </c>
      <c r="F61" s="182"/>
      <c r="G61" s="36">
        <f t="shared" si="23"/>
        <v>36.8</v>
      </c>
      <c r="H61" s="236">
        <v>1046.76</v>
      </c>
      <c r="I61" s="236">
        <v>1073.45</v>
      </c>
      <c r="J61" s="512">
        <v>1106</v>
      </c>
      <c r="K61" s="512">
        <v>1110</v>
      </c>
      <c r="L61" s="512">
        <v>1110</v>
      </c>
      <c r="M61" s="512">
        <v>1110</v>
      </c>
      <c r="N61" s="512">
        <v>1110</v>
      </c>
      <c r="O61" s="457"/>
      <c r="P61" s="450"/>
    </row>
    <row r="62" spans="1:14" ht="12.75">
      <c r="A62" s="50">
        <f t="shared" si="1"/>
        <v>57</v>
      </c>
      <c r="B62" s="78"/>
      <c r="C62" s="25" t="s">
        <v>44</v>
      </c>
      <c r="D62" s="223" t="s">
        <v>41</v>
      </c>
      <c r="E62" s="179" t="s">
        <v>113</v>
      </c>
      <c r="F62" s="182"/>
      <c r="G62" s="36">
        <f t="shared" si="23"/>
        <v>6.6</v>
      </c>
      <c r="H62" s="236">
        <v>468.44</v>
      </c>
      <c r="I62" s="236">
        <v>597.98</v>
      </c>
      <c r="J62" s="512">
        <v>336</v>
      </c>
      <c r="K62" s="512">
        <v>200</v>
      </c>
      <c r="L62" s="512">
        <v>200</v>
      </c>
      <c r="M62" s="512">
        <v>200</v>
      </c>
      <c r="N62" s="512">
        <v>200</v>
      </c>
    </row>
    <row r="63" spans="1:14" ht="12.75">
      <c r="A63" s="50">
        <f t="shared" si="1"/>
        <v>58</v>
      </c>
      <c r="B63" s="78"/>
      <c r="C63" s="25" t="s">
        <v>44</v>
      </c>
      <c r="D63" s="223" t="s">
        <v>55</v>
      </c>
      <c r="E63" s="177" t="s">
        <v>114</v>
      </c>
      <c r="F63" s="188"/>
      <c r="G63" s="36">
        <f t="shared" si="23"/>
        <v>6.1</v>
      </c>
      <c r="H63" s="236">
        <v>69.54</v>
      </c>
      <c r="I63" s="236">
        <v>66</v>
      </c>
      <c r="J63" s="512">
        <v>293</v>
      </c>
      <c r="K63" s="512">
        <v>185</v>
      </c>
      <c r="L63" s="512">
        <v>185</v>
      </c>
      <c r="M63" s="512">
        <v>185</v>
      </c>
      <c r="N63" s="512">
        <v>185</v>
      </c>
    </row>
    <row r="64" spans="1:14" ht="12.75">
      <c r="A64" s="50">
        <f t="shared" si="1"/>
        <v>59</v>
      </c>
      <c r="B64" s="78"/>
      <c r="C64" s="25" t="s">
        <v>44</v>
      </c>
      <c r="D64" s="223" t="s">
        <v>56</v>
      </c>
      <c r="E64" s="177" t="s">
        <v>169</v>
      </c>
      <c r="F64" s="188"/>
      <c r="G64" s="36">
        <f t="shared" si="23"/>
        <v>3.3</v>
      </c>
      <c r="H64" s="236">
        <v>25.09</v>
      </c>
      <c r="I64" s="236">
        <v>0</v>
      </c>
      <c r="J64" s="512">
        <v>25</v>
      </c>
      <c r="K64" s="512">
        <v>100</v>
      </c>
      <c r="L64" s="512">
        <v>100</v>
      </c>
      <c r="M64" s="512">
        <v>100</v>
      </c>
      <c r="N64" s="512">
        <v>100</v>
      </c>
    </row>
    <row r="65" spans="1:14" ht="12.75">
      <c r="A65" s="50">
        <f t="shared" si="1"/>
        <v>60</v>
      </c>
      <c r="B65" s="78"/>
      <c r="C65" s="25" t="s">
        <v>44</v>
      </c>
      <c r="D65" s="223" t="s">
        <v>57</v>
      </c>
      <c r="E65" s="177" t="s">
        <v>103</v>
      </c>
      <c r="F65" s="188"/>
      <c r="G65" s="36">
        <f t="shared" si="23"/>
        <v>6.6</v>
      </c>
      <c r="H65" s="236">
        <v>126</v>
      </c>
      <c r="I65" s="236">
        <v>25.09</v>
      </c>
      <c r="J65" s="512">
        <v>35</v>
      </c>
      <c r="K65" s="512">
        <v>200</v>
      </c>
      <c r="L65" s="512">
        <v>200</v>
      </c>
      <c r="M65" s="512">
        <v>200</v>
      </c>
      <c r="N65" s="512">
        <v>200</v>
      </c>
    </row>
    <row r="66" spans="1:14" ht="12.75">
      <c r="A66" s="50">
        <f t="shared" si="1"/>
        <v>61</v>
      </c>
      <c r="B66" s="78"/>
      <c r="C66" s="25" t="s">
        <v>44</v>
      </c>
      <c r="D66" s="223" t="s">
        <v>76</v>
      </c>
      <c r="E66" s="177" t="s">
        <v>138</v>
      </c>
      <c r="F66" s="188"/>
      <c r="G66" s="36">
        <f t="shared" si="23"/>
        <v>3.3</v>
      </c>
      <c r="H66" s="236">
        <v>99.58</v>
      </c>
      <c r="I66" s="236">
        <v>99.58</v>
      </c>
      <c r="J66" s="512">
        <v>100</v>
      </c>
      <c r="K66" s="512">
        <v>100</v>
      </c>
      <c r="L66" s="512">
        <v>100</v>
      </c>
      <c r="M66" s="512">
        <v>100</v>
      </c>
      <c r="N66" s="512">
        <v>100</v>
      </c>
    </row>
    <row r="67" spans="1:14" ht="12.75">
      <c r="A67" s="50">
        <f t="shared" si="1"/>
        <v>62</v>
      </c>
      <c r="B67" s="78"/>
      <c r="C67" s="25" t="s">
        <v>39</v>
      </c>
      <c r="D67" s="223" t="s">
        <v>78</v>
      </c>
      <c r="E67" s="189" t="s">
        <v>58</v>
      </c>
      <c r="F67" s="190"/>
      <c r="G67" s="36">
        <f t="shared" si="23"/>
        <v>0.3</v>
      </c>
      <c r="H67" s="236">
        <v>8</v>
      </c>
      <c r="I67" s="236">
        <v>8</v>
      </c>
      <c r="J67" s="512">
        <v>8</v>
      </c>
      <c r="K67" s="512">
        <v>8</v>
      </c>
      <c r="L67" s="512">
        <v>8</v>
      </c>
      <c r="M67" s="512">
        <v>8</v>
      </c>
      <c r="N67" s="512">
        <v>8</v>
      </c>
    </row>
    <row r="68" spans="1:14" ht="12.75">
      <c r="A68" s="50">
        <f t="shared" si="1"/>
        <v>63</v>
      </c>
      <c r="B68" s="98"/>
      <c r="C68" s="301" t="s">
        <v>53</v>
      </c>
      <c r="D68" s="302" t="s">
        <v>132</v>
      </c>
      <c r="E68" s="303"/>
      <c r="F68" s="300"/>
      <c r="G68" s="99">
        <f>G70</f>
        <v>0</v>
      </c>
      <c r="H68" s="245">
        <f>H69</f>
        <v>0</v>
      </c>
      <c r="I68" s="245">
        <f aca="true" t="shared" si="24" ref="I68:N68">I69</f>
        <v>0</v>
      </c>
      <c r="J68" s="613">
        <f t="shared" si="24"/>
        <v>0</v>
      </c>
      <c r="K68" s="613">
        <f t="shared" si="24"/>
        <v>0</v>
      </c>
      <c r="L68" s="613">
        <f t="shared" si="24"/>
        <v>0</v>
      </c>
      <c r="M68" s="613">
        <f t="shared" si="24"/>
        <v>0</v>
      </c>
      <c r="N68" s="613">
        <f t="shared" si="24"/>
        <v>0</v>
      </c>
    </row>
    <row r="69" spans="1:14" ht="12.75">
      <c r="A69" s="50">
        <f t="shared" si="1"/>
        <v>64</v>
      </c>
      <c r="B69" s="98"/>
      <c r="C69" s="93"/>
      <c r="D69" s="304" t="s">
        <v>33</v>
      </c>
      <c r="E69" s="305"/>
      <c r="F69" s="306"/>
      <c r="G69" s="119">
        <f>G70</f>
        <v>0</v>
      </c>
      <c r="H69" s="249">
        <f>H70</f>
        <v>0</v>
      </c>
      <c r="I69" s="249">
        <f aca="true" t="shared" si="25" ref="I69:N69">I70</f>
        <v>0</v>
      </c>
      <c r="J69" s="606">
        <f t="shared" si="25"/>
        <v>0</v>
      </c>
      <c r="K69" s="606">
        <f t="shared" si="25"/>
        <v>0</v>
      </c>
      <c r="L69" s="606">
        <f t="shared" si="25"/>
        <v>0</v>
      </c>
      <c r="M69" s="606">
        <f t="shared" si="25"/>
        <v>0</v>
      </c>
      <c r="N69" s="606">
        <f t="shared" si="25"/>
        <v>0</v>
      </c>
    </row>
    <row r="70" spans="1:14" ht="12.75">
      <c r="A70" s="50">
        <f t="shared" si="1"/>
        <v>65</v>
      </c>
      <c r="B70" s="98"/>
      <c r="C70" s="103" t="s">
        <v>51</v>
      </c>
      <c r="D70" s="311" t="s">
        <v>52</v>
      </c>
      <c r="E70" s="311"/>
      <c r="F70" s="86"/>
      <c r="G70" s="87">
        <f>G71</f>
        <v>0</v>
      </c>
      <c r="H70" s="239">
        <f>H71</f>
        <v>0</v>
      </c>
      <c r="I70" s="239">
        <f aca="true" t="shared" si="26" ref="I70:N70">I71</f>
        <v>0</v>
      </c>
      <c r="J70" s="607">
        <f t="shared" si="26"/>
        <v>0</v>
      </c>
      <c r="K70" s="607">
        <f t="shared" si="26"/>
        <v>0</v>
      </c>
      <c r="L70" s="607">
        <f t="shared" si="26"/>
        <v>0</v>
      </c>
      <c r="M70" s="607">
        <f t="shared" si="26"/>
        <v>0</v>
      </c>
      <c r="N70" s="607">
        <f t="shared" si="26"/>
        <v>0</v>
      </c>
    </row>
    <row r="71" spans="1:14" ht="12.75">
      <c r="A71" s="50">
        <f aca="true" t="shared" si="27" ref="A71:A87">A70+1</f>
        <v>66</v>
      </c>
      <c r="B71" s="98"/>
      <c r="C71" s="94"/>
      <c r="D71" s="223"/>
      <c r="E71" s="27"/>
      <c r="F71" s="28"/>
      <c r="G71" s="36"/>
      <c r="H71" s="240"/>
      <c r="I71" s="240"/>
      <c r="J71" s="512"/>
      <c r="K71" s="512"/>
      <c r="L71" s="512"/>
      <c r="M71" s="512"/>
      <c r="N71" s="512"/>
    </row>
    <row r="72" spans="1:14" ht="12.75">
      <c r="A72" s="50">
        <f t="shared" si="27"/>
        <v>67</v>
      </c>
      <c r="B72" s="98"/>
      <c r="C72" s="101" t="s">
        <v>54</v>
      </c>
      <c r="D72" s="102" t="s">
        <v>133</v>
      </c>
      <c r="E72" s="102"/>
      <c r="F72" s="104"/>
      <c r="G72" s="99">
        <f>G74</f>
        <v>0</v>
      </c>
      <c r="H72" s="245">
        <f>H73</f>
        <v>68.4</v>
      </c>
      <c r="I72" s="245">
        <f aca="true" t="shared" si="28" ref="I72:N72">I73</f>
        <v>0</v>
      </c>
      <c r="J72" s="613">
        <f t="shared" si="28"/>
        <v>0</v>
      </c>
      <c r="K72" s="613">
        <f t="shared" si="28"/>
        <v>0</v>
      </c>
      <c r="L72" s="613">
        <f t="shared" si="28"/>
        <v>0</v>
      </c>
      <c r="M72" s="613">
        <f t="shared" si="28"/>
        <v>0</v>
      </c>
      <c r="N72" s="613">
        <f t="shared" si="28"/>
        <v>0</v>
      </c>
    </row>
    <row r="73" spans="1:14" ht="12.75">
      <c r="A73" s="50">
        <f t="shared" si="27"/>
        <v>68</v>
      </c>
      <c r="B73" s="98"/>
      <c r="C73" s="93"/>
      <c r="D73" s="304" t="s">
        <v>33</v>
      </c>
      <c r="E73" s="305"/>
      <c r="F73" s="306"/>
      <c r="G73" s="119">
        <f>G74</f>
        <v>0</v>
      </c>
      <c r="H73" s="249">
        <f>H74</f>
        <v>68.4</v>
      </c>
      <c r="I73" s="249">
        <f aca="true" t="shared" si="29" ref="I73:N73">I74</f>
        <v>0</v>
      </c>
      <c r="J73" s="606">
        <f t="shared" si="29"/>
        <v>0</v>
      </c>
      <c r="K73" s="606">
        <f t="shared" si="29"/>
        <v>0</v>
      </c>
      <c r="L73" s="606">
        <f t="shared" si="29"/>
        <v>0</v>
      </c>
      <c r="M73" s="606">
        <f t="shared" si="29"/>
        <v>0</v>
      </c>
      <c r="N73" s="606">
        <f t="shared" si="29"/>
        <v>0</v>
      </c>
    </row>
    <row r="74" spans="1:14" ht="12.75">
      <c r="A74" s="50">
        <f t="shared" si="27"/>
        <v>69</v>
      </c>
      <c r="B74" s="78"/>
      <c r="C74" s="100" t="s">
        <v>115</v>
      </c>
      <c r="D74" s="311" t="s">
        <v>134</v>
      </c>
      <c r="E74" s="311"/>
      <c r="F74" s="86"/>
      <c r="G74" s="87">
        <f>SUM(G75:G75)</f>
        <v>0</v>
      </c>
      <c r="H74" s="239">
        <f>H75</f>
        <v>68.4</v>
      </c>
      <c r="I74" s="239">
        <f aca="true" t="shared" si="30" ref="I74:N74">I75</f>
        <v>0</v>
      </c>
      <c r="J74" s="607">
        <f t="shared" si="30"/>
        <v>0</v>
      </c>
      <c r="K74" s="607">
        <f t="shared" si="30"/>
        <v>0</v>
      </c>
      <c r="L74" s="607">
        <f t="shared" si="30"/>
        <v>0</v>
      </c>
      <c r="M74" s="607">
        <f t="shared" si="30"/>
        <v>0</v>
      </c>
      <c r="N74" s="607">
        <f t="shared" si="30"/>
        <v>0</v>
      </c>
    </row>
    <row r="75" spans="1:14" ht="12.75">
      <c r="A75" s="50">
        <f t="shared" si="27"/>
        <v>70</v>
      </c>
      <c r="B75" s="78"/>
      <c r="C75" s="25" t="s">
        <v>44</v>
      </c>
      <c r="D75" s="223" t="s">
        <v>79</v>
      </c>
      <c r="E75" s="27" t="s">
        <v>135</v>
      </c>
      <c r="F75" s="28"/>
      <c r="G75" s="36">
        <f>ROUND(M75/30.126,1)</f>
        <v>0</v>
      </c>
      <c r="H75" s="236">
        <v>68.4</v>
      </c>
      <c r="I75" s="236">
        <v>0</v>
      </c>
      <c r="J75" s="512">
        <v>0</v>
      </c>
      <c r="K75" s="512">
        <v>0</v>
      </c>
      <c r="L75" s="512">
        <v>0</v>
      </c>
      <c r="M75" s="512">
        <v>0</v>
      </c>
      <c r="N75" s="512">
        <v>0</v>
      </c>
    </row>
    <row r="76" spans="1:14" ht="12.75">
      <c r="A76" s="50">
        <f t="shared" si="27"/>
        <v>71</v>
      </c>
      <c r="B76" s="294">
        <v>5</v>
      </c>
      <c r="C76" s="105" t="s">
        <v>123</v>
      </c>
      <c r="D76" s="145"/>
      <c r="E76" s="145"/>
      <c r="F76" s="297"/>
      <c r="G76" s="295">
        <v>0</v>
      </c>
      <c r="H76" s="296">
        <f>H77</f>
        <v>1801.12</v>
      </c>
      <c r="I76" s="296">
        <f aca="true" t="shared" si="31" ref="I76:N76">I77</f>
        <v>8442.23</v>
      </c>
      <c r="J76" s="605">
        <f t="shared" si="31"/>
        <v>1540</v>
      </c>
      <c r="K76" s="605">
        <f t="shared" si="31"/>
        <v>1540</v>
      </c>
      <c r="L76" s="605">
        <f t="shared" si="31"/>
        <v>0</v>
      </c>
      <c r="M76" s="605">
        <f t="shared" si="31"/>
        <v>0</v>
      </c>
      <c r="N76" s="605">
        <f t="shared" si="31"/>
        <v>0</v>
      </c>
    </row>
    <row r="77" spans="1:14" ht="12.75">
      <c r="A77" s="50">
        <f t="shared" si="27"/>
        <v>72</v>
      </c>
      <c r="B77" s="74"/>
      <c r="C77" s="85"/>
      <c r="D77" s="307" t="s">
        <v>33</v>
      </c>
      <c r="E77" s="305"/>
      <c r="F77" s="306"/>
      <c r="G77" s="119">
        <f>G78</f>
        <v>0</v>
      </c>
      <c r="H77" s="309">
        <f>H78</f>
        <v>1801.12</v>
      </c>
      <c r="I77" s="309">
        <f aca="true" t="shared" si="32" ref="I77:N77">I78</f>
        <v>8442.23</v>
      </c>
      <c r="J77" s="612">
        <f t="shared" si="32"/>
        <v>1540</v>
      </c>
      <c r="K77" s="612">
        <f t="shared" si="32"/>
        <v>1540</v>
      </c>
      <c r="L77" s="612">
        <f t="shared" si="32"/>
        <v>0</v>
      </c>
      <c r="M77" s="612">
        <f t="shared" si="32"/>
        <v>0</v>
      </c>
      <c r="N77" s="612">
        <f t="shared" si="32"/>
        <v>0</v>
      </c>
    </row>
    <row r="78" spans="1:14" ht="12.75">
      <c r="A78" s="50">
        <f t="shared" si="27"/>
        <v>73</v>
      </c>
      <c r="B78" s="74"/>
      <c r="C78" s="106" t="s">
        <v>141</v>
      </c>
      <c r="D78" s="311" t="s">
        <v>124</v>
      </c>
      <c r="E78" s="311"/>
      <c r="F78" s="86"/>
      <c r="G78" s="87">
        <f>SUM(G79:G79)</f>
        <v>0</v>
      </c>
      <c r="H78" s="239">
        <f>SUM(H79:H79)</f>
        <v>1801.12</v>
      </c>
      <c r="I78" s="239">
        <f aca="true" t="shared" si="33" ref="I78:N78">SUM(I79:I79)</f>
        <v>8442.23</v>
      </c>
      <c r="J78" s="607">
        <f t="shared" si="33"/>
        <v>1540</v>
      </c>
      <c r="K78" s="607">
        <f t="shared" si="33"/>
        <v>1540</v>
      </c>
      <c r="L78" s="607">
        <f t="shared" si="33"/>
        <v>0</v>
      </c>
      <c r="M78" s="607">
        <f t="shared" si="33"/>
        <v>0</v>
      </c>
      <c r="N78" s="607">
        <f t="shared" si="33"/>
        <v>0</v>
      </c>
    </row>
    <row r="79" spans="1:14" ht="12.75">
      <c r="A79" s="50">
        <f t="shared" si="27"/>
        <v>74</v>
      </c>
      <c r="B79" s="74"/>
      <c r="C79" s="35">
        <v>630</v>
      </c>
      <c r="D79" s="107">
        <v>1</v>
      </c>
      <c r="E79" s="467" t="s">
        <v>280</v>
      </c>
      <c r="F79" s="109"/>
      <c r="G79" s="110"/>
      <c r="H79" s="236">
        <v>1801.12</v>
      </c>
      <c r="I79" s="236">
        <v>8442.23</v>
      </c>
      <c r="J79" s="512">
        <v>1540</v>
      </c>
      <c r="K79" s="512">
        <v>1540</v>
      </c>
      <c r="L79" s="512">
        <v>0</v>
      </c>
      <c r="M79" s="512">
        <v>0</v>
      </c>
      <c r="N79" s="512">
        <v>0</v>
      </c>
    </row>
    <row r="80" spans="1:14" ht="12.75">
      <c r="A80" s="50">
        <f t="shared" si="27"/>
        <v>75</v>
      </c>
      <c r="B80" s="294">
        <v>6</v>
      </c>
      <c r="C80" s="105" t="s">
        <v>171</v>
      </c>
      <c r="D80" s="145"/>
      <c r="E80" s="145"/>
      <c r="F80" s="297"/>
      <c r="G80" s="295">
        <v>0</v>
      </c>
      <c r="H80" s="296">
        <f aca="true" t="shared" si="34" ref="H80:N80">SUM(H81+H84)</f>
        <v>1926</v>
      </c>
      <c r="I80" s="296">
        <f t="shared" si="34"/>
        <v>3046.76</v>
      </c>
      <c r="J80" s="605">
        <f t="shared" si="34"/>
        <v>5000</v>
      </c>
      <c r="K80" s="605">
        <f t="shared" si="34"/>
        <v>5000</v>
      </c>
      <c r="L80" s="605">
        <f t="shared" si="34"/>
        <v>3500</v>
      </c>
      <c r="M80" s="605">
        <f t="shared" si="34"/>
        <v>3500</v>
      </c>
      <c r="N80" s="605">
        <f t="shared" si="34"/>
        <v>3500</v>
      </c>
    </row>
    <row r="81" spans="1:14" ht="12.75">
      <c r="A81" s="50">
        <f t="shared" si="27"/>
        <v>76</v>
      </c>
      <c r="B81" s="74"/>
      <c r="C81" s="85"/>
      <c r="D81" s="307" t="s">
        <v>33</v>
      </c>
      <c r="E81" s="305"/>
      <c r="F81" s="306"/>
      <c r="G81" s="119">
        <f aca="true" t="shared" si="35" ref="G81:N81">G82</f>
        <v>0</v>
      </c>
      <c r="H81" s="309">
        <f t="shared" si="35"/>
        <v>1926</v>
      </c>
      <c r="I81" s="309">
        <f t="shared" si="35"/>
        <v>3046.76</v>
      </c>
      <c r="J81" s="612">
        <f t="shared" si="35"/>
        <v>5000</v>
      </c>
      <c r="K81" s="612">
        <f t="shared" si="35"/>
        <v>500</v>
      </c>
      <c r="L81" s="612">
        <f t="shared" si="35"/>
        <v>500</v>
      </c>
      <c r="M81" s="612">
        <f t="shared" si="35"/>
        <v>500</v>
      </c>
      <c r="N81" s="612">
        <f t="shared" si="35"/>
        <v>500</v>
      </c>
    </row>
    <row r="82" spans="1:14" ht="12.75">
      <c r="A82" s="50">
        <f t="shared" si="27"/>
        <v>77</v>
      </c>
      <c r="B82" s="74"/>
      <c r="C82" s="106" t="s">
        <v>172</v>
      </c>
      <c r="D82" s="311" t="s">
        <v>171</v>
      </c>
      <c r="E82" s="311"/>
      <c r="F82" s="86"/>
      <c r="G82" s="87">
        <f aca="true" t="shared" si="36" ref="G82:N82">SUM(G83:G83)</f>
        <v>0</v>
      </c>
      <c r="H82" s="239">
        <f t="shared" si="36"/>
        <v>1926</v>
      </c>
      <c r="I82" s="239">
        <f t="shared" si="36"/>
        <v>3046.76</v>
      </c>
      <c r="J82" s="607">
        <f t="shared" si="36"/>
        <v>5000</v>
      </c>
      <c r="K82" s="607">
        <f t="shared" si="36"/>
        <v>500</v>
      </c>
      <c r="L82" s="607">
        <f t="shared" si="36"/>
        <v>500</v>
      </c>
      <c r="M82" s="607">
        <f t="shared" si="36"/>
        <v>500</v>
      </c>
      <c r="N82" s="607">
        <f t="shared" si="36"/>
        <v>500</v>
      </c>
    </row>
    <row r="83" spans="1:16" ht="12.75">
      <c r="A83" s="50">
        <f t="shared" si="27"/>
        <v>78</v>
      </c>
      <c r="B83" s="74"/>
      <c r="C83" s="35">
        <v>630</v>
      </c>
      <c r="D83" s="107">
        <v>1</v>
      </c>
      <c r="E83" s="108" t="s">
        <v>250</v>
      </c>
      <c r="F83" s="109"/>
      <c r="G83" s="110"/>
      <c r="H83" s="236">
        <v>1926</v>
      </c>
      <c r="I83" s="236">
        <v>3046.76</v>
      </c>
      <c r="J83" s="512">
        <v>5000</v>
      </c>
      <c r="K83" s="512">
        <v>500</v>
      </c>
      <c r="L83" s="512">
        <v>500</v>
      </c>
      <c r="M83" s="512">
        <v>500</v>
      </c>
      <c r="N83" s="512">
        <v>500</v>
      </c>
      <c r="O83" s="457"/>
      <c r="P83" s="450"/>
    </row>
    <row r="84" spans="1:15" ht="12.75">
      <c r="A84" s="50">
        <f t="shared" si="27"/>
        <v>79</v>
      </c>
      <c r="B84" s="80"/>
      <c r="C84" s="88"/>
      <c r="D84" s="304" t="s">
        <v>35</v>
      </c>
      <c r="E84" s="305"/>
      <c r="F84" s="306"/>
      <c r="G84" s="119">
        <f>'Program 2'!G28</f>
        <v>0</v>
      </c>
      <c r="H84" s="258">
        <f aca="true" t="shared" si="37" ref="H84:N84">H85</f>
        <v>0</v>
      </c>
      <c r="I84" s="576">
        <f t="shared" si="37"/>
        <v>0</v>
      </c>
      <c r="J84" s="614">
        <f t="shared" si="37"/>
        <v>0</v>
      </c>
      <c r="K84" s="614">
        <f t="shared" si="37"/>
        <v>4500</v>
      </c>
      <c r="L84" s="614">
        <f t="shared" si="37"/>
        <v>3000</v>
      </c>
      <c r="M84" s="614">
        <f t="shared" si="37"/>
        <v>3000</v>
      </c>
      <c r="N84" s="614">
        <f t="shared" si="37"/>
        <v>3000</v>
      </c>
      <c r="O84" s="521"/>
    </row>
    <row r="85" spans="1:14" ht="12.75">
      <c r="A85" s="50">
        <f t="shared" si="27"/>
        <v>80</v>
      </c>
      <c r="B85" s="111"/>
      <c r="C85" s="106" t="s">
        <v>172</v>
      </c>
      <c r="D85" s="311" t="s">
        <v>171</v>
      </c>
      <c r="E85" s="311"/>
      <c r="F85" s="86"/>
      <c r="G85" s="87">
        <f>SUM(G86:G86)</f>
        <v>0</v>
      </c>
      <c r="H85" s="575">
        <f>SUM(H86:H87)</f>
        <v>0</v>
      </c>
      <c r="I85" s="250">
        <v>0</v>
      </c>
      <c r="J85" s="607">
        <f>SUM(J86:J93)</f>
        <v>0</v>
      </c>
      <c r="K85" s="607">
        <f>SUM(K86:K93)</f>
        <v>4500</v>
      </c>
      <c r="L85" s="607">
        <f>SUM(L86:L93)</f>
        <v>3000</v>
      </c>
      <c r="M85" s="607">
        <f>SUM(M86:M93)</f>
        <v>3000</v>
      </c>
      <c r="N85" s="607">
        <f>SUM(N86:N93)</f>
        <v>3000</v>
      </c>
    </row>
    <row r="86" spans="1:14" ht="12.75">
      <c r="A86" s="50">
        <f t="shared" si="27"/>
        <v>81</v>
      </c>
      <c r="B86" s="111"/>
      <c r="C86" s="35">
        <v>700</v>
      </c>
      <c r="D86" s="107">
        <v>2</v>
      </c>
      <c r="E86" s="293" t="s">
        <v>325</v>
      </c>
      <c r="F86" s="112"/>
      <c r="G86" s="113"/>
      <c r="H86" s="521">
        <v>0</v>
      </c>
      <c r="I86" s="260">
        <v>0</v>
      </c>
      <c r="J86" s="616">
        <v>0</v>
      </c>
      <c r="K86" s="512">
        <v>4500</v>
      </c>
      <c r="L86" s="540">
        <v>3000</v>
      </c>
      <c r="M86" s="512">
        <v>3000</v>
      </c>
      <c r="N86" s="512">
        <v>3000</v>
      </c>
    </row>
    <row r="87" spans="1:14" ht="13.5" thickBot="1">
      <c r="A87" s="50">
        <f t="shared" si="27"/>
        <v>82</v>
      </c>
      <c r="B87" s="114"/>
      <c r="C87" s="40">
        <v>700</v>
      </c>
      <c r="D87" s="115">
        <v>3</v>
      </c>
      <c r="E87" s="116"/>
      <c r="F87" s="117"/>
      <c r="G87" s="118"/>
      <c r="H87" s="617"/>
      <c r="I87" s="618"/>
      <c r="J87" s="519"/>
      <c r="K87" s="434"/>
      <c r="L87" s="486"/>
      <c r="M87" s="486"/>
      <c r="N87" s="486"/>
    </row>
  </sheetData>
  <sheetProtection/>
  <mergeCells count="2">
    <mergeCell ref="G2:N2"/>
    <mergeCell ref="D3:F5"/>
  </mergeCells>
  <printOptions/>
  <pageMargins left="0.984251968503937" right="0.3937007874015748" top="0.7874015748031497" bottom="0.7874015748031497" header="0" footer="0"/>
  <pageSetup fitToHeight="0" fitToWidth="1" horizontalDpi="600" verticalDpi="600" orientation="landscape" paperSize="9" scale="87" r:id="rId1"/>
  <headerFooter alignWithMargins="0">
    <oddHeader>&amp;C&amp;"Arial,Tučné"&amp;14  Programový rozpočet obce Kanianka 
na roky 2016, 2017, 2018 v EUR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view="pageLayout" workbookViewId="0" topLeftCell="A1">
      <selection activeCell="L36" sqref="L36"/>
    </sheetView>
  </sheetViews>
  <sheetFormatPr defaultColWidth="9.140625" defaultRowHeight="12.75"/>
  <cols>
    <col min="1" max="1" width="3.57421875" style="1" customWidth="1"/>
    <col min="2" max="2" width="4.140625" style="13" customWidth="1"/>
    <col min="3" max="3" width="7.57421875" style="0" customWidth="1"/>
    <col min="4" max="4" width="3.421875" style="0" customWidth="1"/>
    <col min="5" max="5" width="31.421875" style="0" customWidth="1"/>
    <col min="6" max="6" width="4.7109375" style="0" customWidth="1"/>
    <col min="7" max="7" width="11.421875" style="0" hidden="1" customWidth="1"/>
    <col min="8" max="9" width="15.140625" style="0" bestFit="1" customWidth="1"/>
    <col min="10" max="10" width="13.140625" style="216" bestFit="1" customWidth="1"/>
    <col min="11" max="11" width="11.57421875" style="216" customWidth="1"/>
    <col min="12" max="12" width="12.00390625" style="12" customWidth="1"/>
    <col min="13" max="13" width="10.140625" style="12" customWidth="1"/>
    <col min="14" max="14" width="11.7109375" style="12" customWidth="1"/>
    <col min="15" max="16" width="9.140625" style="446" customWidth="1"/>
    <col min="17" max="17" width="9.140625" style="451" customWidth="1"/>
  </cols>
  <sheetData>
    <row r="1" spans="1:14" ht="15.75">
      <c r="A1" s="11"/>
      <c r="B1" s="17" t="s">
        <v>225</v>
      </c>
      <c r="C1" s="14"/>
      <c r="D1" s="14"/>
      <c r="E1" s="14"/>
      <c r="F1" s="14"/>
      <c r="G1" s="18" t="e">
        <f>G2-G7</f>
        <v>#REF!</v>
      </c>
      <c r="H1" s="18"/>
      <c r="I1" s="18"/>
      <c r="J1" s="615"/>
      <c r="K1" s="615"/>
      <c r="L1" s="19">
        <f>L2-L7</f>
        <v>0</v>
      </c>
      <c r="M1" s="19">
        <f>M2-M7</f>
        <v>0</v>
      </c>
      <c r="N1" s="19">
        <f>N2-N7</f>
        <v>0</v>
      </c>
    </row>
    <row r="2" spans="1:14" ht="16.5" thickBot="1">
      <c r="A2" s="11"/>
      <c r="B2" s="17"/>
      <c r="C2" s="14"/>
      <c r="D2" s="14"/>
      <c r="E2" s="14"/>
      <c r="F2" s="14"/>
      <c r="G2" s="20" t="e">
        <f>SUM(G8:G10)</f>
        <v>#REF!</v>
      </c>
      <c r="H2" s="20"/>
      <c r="I2" s="20"/>
      <c r="J2" s="529"/>
      <c r="K2" s="529"/>
      <c r="L2" s="21">
        <f>SUM(L8:L10)</f>
        <v>46966</v>
      </c>
      <c r="M2" s="21">
        <f>SUM(M8:M10)</f>
        <v>44436</v>
      </c>
      <c r="N2" s="21">
        <f>SUM(N8:N10)</f>
        <v>44636</v>
      </c>
    </row>
    <row r="3" spans="1:14" ht="16.5" thickBot="1">
      <c r="A3" s="52"/>
      <c r="B3" s="6"/>
      <c r="C3" s="53"/>
      <c r="D3" s="53"/>
      <c r="E3" s="54"/>
      <c r="F3" s="55"/>
      <c r="G3" s="628" t="s">
        <v>64</v>
      </c>
      <c r="H3" s="629"/>
      <c r="I3" s="629"/>
      <c r="J3" s="629"/>
      <c r="K3" s="629"/>
      <c r="L3" s="629"/>
      <c r="M3" s="630"/>
      <c r="N3" s="631"/>
    </row>
    <row r="4" spans="1:14" ht="12.75" customHeight="1">
      <c r="A4" s="56"/>
      <c r="B4" s="57" t="s">
        <v>22</v>
      </c>
      <c r="C4" s="58" t="s">
        <v>23</v>
      </c>
      <c r="D4" s="632" t="s">
        <v>24</v>
      </c>
      <c r="E4" s="633"/>
      <c r="F4" s="634"/>
      <c r="G4" s="59"/>
      <c r="H4" s="228" t="s">
        <v>258</v>
      </c>
      <c r="I4" s="228" t="s">
        <v>258</v>
      </c>
      <c r="J4" s="581" t="s">
        <v>304</v>
      </c>
      <c r="K4" s="482" t="s">
        <v>292</v>
      </c>
      <c r="L4" s="584">
        <v>2016</v>
      </c>
      <c r="M4" s="584">
        <v>2017</v>
      </c>
      <c r="N4" s="584">
        <v>2018</v>
      </c>
    </row>
    <row r="5" spans="1:14" ht="11.25" customHeight="1">
      <c r="A5" s="56"/>
      <c r="B5" s="57" t="s">
        <v>25</v>
      </c>
      <c r="C5" s="58" t="s">
        <v>26</v>
      </c>
      <c r="D5" s="635"/>
      <c r="E5" s="636"/>
      <c r="F5" s="637"/>
      <c r="G5" s="231" t="s">
        <v>27</v>
      </c>
      <c r="H5" s="374" t="s">
        <v>277</v>
      </c>
      <c r="I5" s="374" t="s">
        <v>289</v>
      </c>
      <c r="J5" s="582" t="s">
        <v>321</v>
      </c>
      <c r="K5" s="483" t="s">
        <v>305</v>
      </c>
      <c r="L5" s="425" t="s">
        <v>28</v>
      </c>
      <c r="M5" s="425" t="s">
        <v>28</v>
      </c>
      <c r="N5" s="585" t="s">
        <v>29</v>
      </c>
    </row>
    <row r="6" spans="1:14" ht="13.5" thickBot="1">
      <c r="A6" s="56"/>
      <c r="B6" s="57" t="s">
        <v>30</v>
      </c>
      <c r="C6" s="58" t="s">
        <v>31</v>
      </c>
      <c r="D6" s="635"/>
      <c r="E6" s="636"/>
      <c r="F6" s="637"/>
      <c r="G6" s="232">
        <v>1</v>
      </c>
      <c r="H6" s="233">
        <v>1</v>
      </c>
      <c r="I6" s="233">
        <v>2</v>
      </c>
      <c r="J6" s="435" t="s">
        <v>28</v>
      </c>
      <c r="K6" s="484">
        <v>3</v>
      </c>
      <c r="L6" s="424">
        <v>4</v>
      </c>
      <c r="M6" s="424">
        <v>5</v>
      </c>
      <c r="N6" s="586">
        <v>6</v>
      </c>
    </row>
    <row r="7" spans="1:14" ht="15.75" thickBot="1">
      <c r="A7" s="62">
        <v>1</v>
      </c>
      <c r="B7" s="284" t="s">
        <v>91</v>
      </c>
      <c r="C7" s="365"/>
      <c r="D7" s="280"/>
      <c r="E7" s="280"/>
      <c r="F7" s="281"/>
      <c r="G7" s="290" t="e">
        <f>G11+#REF!+#REF!+#REF!+#REF!+#REF!+G34+G30</f>
        <v>#REF!</v>
      </c>
      <c r="H7" s="349">
        <f>SUM(H8:H10)</f>
        <v>56087.26999999999</v>
      </c>
      <c r="I7" s="349">
        <f aca="true" t="shared" si="0" ref="I7:N7">SUM(I8:I10)</f>
        <v>51944.51</v>
      </c>
      <c r="J7" s="520">
        <f t="shared" si="0"/>
        <v>62487</v>
      </c>
      <c r="K7" s="520">
        <f>SUM(K8:K10)</f>
        <v>46929</v>
      </c>
      <c r="L7" s="520">
        <f t="shared" si="0"/>
        <v>46966</v>
      </c>
      <c r="M7" s="520">
        <f t="shared" si="0"/>
        <v>44436</v>
      </c>
      <c r="N7" s="520">
        <f t="shared" si="0"/>
        <v>44636</v>
      </c>
    </row>
    <row r="8" spans="1:14" ht="15">
      <c r="A8" s="50">
        <f aca="true" t="shared" si="1" ref="A8:A41">A7+1</f>
        <v>2</v>
      </c>
      <c r="B8" s="367" t="s">
        <v>32</v>
      </c>
      <c r="C8" s="351" t="s">
        <v>33</v>
      </c>
      <c r="D8" s="352"/>
      <c r="E8" s="353"/>
      <c r="F8" s="354"/>
      <c r="G8" s="368" t="e">
        <f>G12+#REF!+#REF!+#REF!+#REF!+G31+#REF!+G35</f>
        <v>#REF!</v>
      </c>
      <c r="H8" s="369">
        <f aca="true" t="shared" si="2" ref="H8:N8">H12+H31+H35</f>
        <v>44150.62999999999</v>
      </c>
      <c r="I8" s="369">
        <f t="shared" si="2"/>
        <v>51944.51</v>
      </c>
      <c r="J8" s="522">
        <f t="shared" si="2"/>
        <v>62487</v>
      </c>
      <c r="K8" s="522">
        <f t="shared" si="2"/>
        <v>44429</v>
      </c>
      <c r="L8" s="522">
        <f t="shared" si="2"/>
        <v>44966</v>
      </c>
      <c r="M8" s="522">
        <f t="shared" si="2"/>
        <v>44436</v>
      </c>
      <c r="N8" s="522">
        <f t="shared" si="2"/>
        <v>44636</v>
      </c>
    </row>
    <row r="9" spans="1:14" ht="15">
      <c r="A9" s="50">
        <f t="shared" si="1"/>
        <v>3</v>
      </c>
      <c r="B9" s="367" t="s">
        <v>34</v>
      </c>
      <c r="C9" s="351" t="s">
        <v>35</v>
      </c>
      <c r="D9" s="352"/>
      <c r="E9" s="353"/>
      <c r="F9" s="354"/>
      <c r="G9" s="368" t="e">
        <f>'Program 1'!G84+#REF!+#REF!</f>
        <v>#REF!</v>
      </c>
      <c r="H9" s="369">
        <f>H27</f>
        <v>11936.64</v>
      </c>
      <c r="I9" s="369">
        <f aca="true" t="shared" si="3" ref="I9:N9">I27</f>
        <v>0</v>
      </c>
      <c r="J9" s="522">
        <f t="shared" si="3"/>
        <v>0</v>
      </c>
      <c r="K9" s="522">
        <f t="shared" si="3"/>
        <v>2500</v>
      </c>
      <c r="L9" s="522">
        <f t="shared" si="3"/>
        <v>2000</v>
      </c>
      <c r="M9" s="522">
        <f t="shared" si="3"/>
        <v>0</v>
      </c>
      <c r="N9" s="522">
        <f t="shared" si="3"/>
        <v>0</v>
      </c>
    </row>
    <row r="10" spans="1:14" ht="15.75" thickBot="1">
      <c r="A10" s="50">
        <f t="shared" si="1"/>
        <v>4</v>
      </c>
      <c r="B10" s="371"/>
      <c r="C10" s="359" t="s">
        <v>36</v>
      </c>
      <c r="D10" s="360"/>
      <c r="E10" s="361"/>
      <c r="F10" s="362"/>
      <c r="G10" s="372" t="e">
        <f>#REF!</f>
        <v>#REF!</v>
      </c>
      <c r="H10" s="373">
        <v>0</v>
      </c>
      <c r="I10" s="373">
        <v>0</v>
      </c>
      <c r="J10" s="523"/>
      <c r="K10" s="523"/>
      <c r="L10" s="523"/>
      <c r="M10" s="523"/>
      <c r="N10" s="523"/>
    </row>
    <row r="11" spans="1:14" ht="13.5" thickTop="1">
      <c r="A11" s="50">
        <f t="shared" si="1"/>
        <v>5</v>
      </c>
      <c r="B11" s="313">
        <v>1</v>
      </c>
      <c r="C11" s="97" t="s">
        <v>65</v>
      </c>
      <c r="D11" s="145"/>
      <c r="E11" s="145"/>
      <c r="F11" s="146"/>
      <c r="G11" s="295" t="e">
        <f>G13+G28+#REF!</f>
        <v>#REF!</v>
      </c>
      <c r="H11" s="314">
        <f>SUM(H12+H27)</f>
        <v>51998.79999999999</v>
      </c>
      <c r="I11" s="314">
        <f aca="true" t="shared" si="4" ref="I11:N11">SUM(I12+I27)</f>
        <v>48181.5</v>
      </c>
      <c r="J11" s="524">
        <f t="shared" si="4"/>
        <v>54170</v>
      </c>
      <c r="K11" s="524">
        <f t="shared" si="4"/>
        <v>40329</v>
      </c>
      <c r="L11" s="524">
        <f t="shared" si="4"/>
        <v>41866</v>
      </c>
      <c r="M11" s="524">
        <f t="shared" si="4"/>
        <v>40336</v>
      </c>
      <c r="N11" s="524">
        <f t="shared" si="4"/>
        <v>40536</v>
      </c>
    </row>
    <row r="12" spans="1:17" s="9" customFormat="1" ht="12.75">
      <c r="A12" s="50">
        <f t="shared" si="1"/>
        <v>6</v>
      </c>
      <c r="B12" s="120"/>
      <c r="C12" s="93"/>
      <c r="D12" s="304" t="s">
        <v>33</v>
      </c>
      <c r="E12" s="305"/>
      <c r="F12" s="306"/>
      <c r="G12" s="119">
        <f>G13</f>
        <v>1338.9999999999998</v>
      </c>
      <c r="H12" s="253">
        <f>H13</f>
        <v>40062.15999999999</v>
      </c>
      <c r="I12" s="253">
        <f aca="true" t="shared" si="5" ref="I12:N12">I13</f>
        <v>48181.5</v>
      </c>
      <c r="J12" s="525">
        <f t="shared" si="5"/>
        <v>54170</v>
      </c>
      <c r="K12" s="525">
        <f t="shared" si="5"/>
        <v>37829</v>
      </c>
      <c r="L12" s="525">
        <f t="shared" si="5"/>
        <v>39866</v>
      </c>
      <c r="M12" s="525">
        <f t="shared" si="5"/>
        <v>40336</v>
      </c>
      <c r="N12" s="525">
        <f t="shared" si="5"/>
        <v>40536</v>
      </c>
      <c r="O12" s="447"/>
      <c r="P12" s="447"/>
      <c r="Q12" s="452"/>
    </row>
    <row r="13" spans="1:14" ht="12.75">
      <c r="A13" s="50">
        <f t="shared" si="1"/>
        <v>7</v>
      </c>
      <c r="B13" s="121"/>
      <c r="C13" s="100" t="s">
        <v>66</v>
      </c>
      <c r="D13" s="311" t="s">
        <v>67</v>
      </c>
      <c r="E13" s="311"/>
      <c r="F13" s="86"/>
      <c r="G13" s="87">
        <f>SUM(G14:G26)</f>
        <v>1338.9999999999998</v>
      </c>
      <c r="H13" s="275">
        <f>SUM(H14:H26)</f>
        <v>40062.15999999999</v>
      </c>
      <c r="I13" s="275">
        <f aca="true" t="shared" si="6" ref="I13:N13">SUM(I14:I26)</f>
        <v>48181.5</v>
      </c>
      <c r="J13" s="518">
        <f t="shared" si="6"/>
        <v>54170</v>
      </c>
      <c r="K13" s="518">
        <f t="shared" si="6"/>
        <v>37829</v>
      </c>
      <c r="L13" s="518">
        <f t="shared" si="6"/>
        <v>39866</v>
      </c>
      <c r="M13" s="518">
        <f t="shared" si="6"/>
        <v>40336</v>
      </c>
      <c r="N13" s="518">
        <f t="shared" si="6"/>
        <v>40536</v>
      </c>
    </row>
    <row r="14" spans="1:16" ht="12.75">
      <c r="A14" s="50">
        <f t="shared" si="1"/>
        <v>8</v>
      </c>
      <c r="B14" s="121"/>
      <c r="C14" s="25" t="s">
        <v>68</v>
      </c>
      <c r="D14" s="26" t="s">
        <v>37</v>
      </c>
      <c r="E14" s="169" t="s">
        <v>116</v>
      </c>
      <c r="F14" s="170"/>
      <c r="G14" s="36">
        <f aca="true" t="shared" si="7" ref="G14:G26">ROUND(M14/30.126,1)</f>
        <v>796.7</v>
      </c>
      <c r="H14" s="236">
        <v>24015.83</v>
      </c>
      <c r="I14" s="236">
        <v>29712.29</v>
      </c>
      <c r="J14" s="512">
        <v>33500</v>
      </c>
      <c r="K14" s="512">
        <v>21600</v>
      </c>
      <c r="L14" s="512">
        <v>23650</v>
      </c>
      <c r="M14" s="512">
        <v>24000</v>
      </c>
      <c r="N14" s="512">
        <v>24200</v>
      </c>
      <c r="O14" s="457"/>
      <c r="P14" s="450"/>
    </row>
    <row r="15" spans="1:16" ht="12.75">
      <c r="A15" s="50">
        <f t="shared" si="1"/>
        <v>9</v>
      </c>
      <c r="B15" s="121"/>
      <c r="C15" s="25" t="s">
        <v>70</v>
      </c>
      <c r="D15" s="223" t="s">
        <v>40</v>
      </c>
      <c r="E15" s="187" t="s">
        <v>71</v>
      </c>
      <c r="F15" s="182"/>
      <c r="G15" s="36">
        <f t="shared" si="7"/>
        <v>282.8</v>
      </c>
      <c r="H15" s="236">
        <v>8492.64</v>
      </c>
      <c r="I15" s="236">
        <v>10398.55</v>
      </c>
      <c r="J15" s="512">
        <v>12000</v>
      </c>
      <c r="K15" s="512">
        <v>8250</v>
      </c>
      <c r="L15" s="512">
        <v>8400</v>
      </c>
      <c r="M15" s="512">
        <v>8520</v>
      </c>
      <c r="N15" s="512">
        <v>8520</v>
      </c>
      <c r="O15" s="457"/>
      <c r="P15" s="450"/>
    </row>
    <row r="16" spans="1:16" ht="12.75">
      <c r="A16" s="50">
        <f t="shared" si="1"/>
        <v>10</v>
      </c>
      <c r="B16" s="121"/>
      <c r="C16" s="25" t="s">
        <v>44</v>
      </c>
      <c r="D16" s="223" t="s">
        <v>41</v>
      </c>
      <c r="E16" s="187" t="s">
        <v>72</v>
      </c>
      <c r="F16" s="182"/>
      <c r="G16" s="36">
        <f t="shared" si="7"/>
        <v>5</v>
      </c>
      <c r="H16" s="236">
        <v>145.6</v>
      </c>
      <c r="I16" s="236">
        <v>0</v>
      </c>
      <c r="J16" s="512">
        <v>150</v>
      </c>
      <c r="K16" s="512">
        <v>150</v>
      </c>
      <c r="L16" s="512">
        <v>150</v>
      </c>
      <c r="M16" s="512">
        <v>150</v>
      </c>
      <c r="N16" s="512">
        <v>150</v>
      </c>
      <c r="O16" s="457"/>
      <c r="P16" s="450"/>
    </row>
    <row r="17" spans="1:16" ht="12.75">
      <c r="A17" s="50">
        <f t="shared" si="1"/>
        <v>11</v>
      </c>
      <c r="B17" s="121"/>
      <c r="C17" s="25" t="s">
        <v>44</v>
      </c>
      <c r="D17" s="223" t="s">
        <v>55</v>
      </c>
      <c r="E17" s="187" t="s">
        <v>73</v>
      </c>
      <c r="F17" s="182"/>
      <c r="G17" s="36">
        <f t="shared" si="7"/>
        <v>36.5</v>
      </c>
      <c r="H17" s="236">
        <v>1130.56</v>
      </c>
      <c r="I17" s="236">
        <v>1097.01</v>
      </c>
      <c r="J17" s="512">
        <v>1200</v>
      </c>
      <c r="K17" s="512">
        <v>1073</v>
      </c>
      <c r="L17" s="512">
        <v>1100</v>
      </c>
      <c r="M17" s="512">
        <v>1100</v>
      </c>
      <c r="N17" s="512">
        <v>1100</v>
      </c>
      <c r="O17" s="457"/>
      <c r="P17" s="276"/>
    </row>
    <row r="18" spans="1:16" ht="12.75">
      <c r="A18" s="50">
        <f t="shared" si="1"/>
        <v>12</v>
      </c>
      <c r="B18" s="121"/>
      <c r="C18" s="25" t="s">
        <v>44</v>
      </c>
      <c r="D18" s="223" t="s">
        <v>56</v>
      </c>
      <c r="E18" s="187" t="s">
        <v>74</v>
      </c>
      <c r="F18" s="182"/>
      <c r="G18" s="36">
        <f t="shared" si="7"/>
        <v>16.6</v>
      </c>
      <c r="H18" s="236">
        <v>462.84</v>
      </c>
      <c r="I18" s="236">
        <v>427.42</v>
      </c>
      <c r="J18" s="512">
        <v>500</v>
      </c>
      <c r="K18" s="512">
        <v>500</v>
      </c>
      <c r="L18" s="512">
        <v>500</v>
      </c>
      <c r="M18" s="512">
        <v>500</v>
      </c>
      <c r="N18" s="512">
        <v>500</v>
      </c>
      <c r="O18" s="457"/>
      <c r="P18" s="450"/>
    </row>
    <row r="19" spans="1:16" ht="12.75">
      <c r="A19" s="50">
        <f t="shared" si="1"/>
        <v>13</v>
      </c>
      <c r="B19" s="121"/>
      <c r="C19" s="25" t="s">
        <v>44</v>
      </c>
      <c r="D19" s="223" t="s">
        <v>57</v>
      </c>
      <c r="E19" s="187" t="s">
        <v>75</v>
      </c>
      <c r="F19" s="182"/>
      <c r="G19" s="36">
        <f t="shared" si="7"/>
        <v>33.2</v>
      </c>
      <c r="H19" s="236">
        <v>361.7</v>
      </c>
      <c r="I19" s="236">
        <v>417.41</v>
      </c>
      <c r="J19" s="512">
        <v>1100</v>
      </c>
      <c r="K19" s="512">
        <v>700</v>
      </c>
      <c r="L19" s="512">
        <v>1000</v>
      </c>
      <c r="M19" s="512">
        <v>1000</v>
      </c>
      <c r="N19" s="512">
        <v>1000</v>
      </c>
      <c r="O19" s="457"/>
      <c r="P19" s="450"/>
    </row>
    <row r="20" spans="1:16" ht="12.75">
      <c r="A20" s="50">
        <f t="shared" si="1"/>
        <v>14</v>
      </c>
      <c r="B20" s="121"/>
      <c r="C20" s="25" t="s">
        <v>44</v>
      </c>
      <c r="D20" s="223" t="s">
        <v>76</v>
      </c>
      <c r="E20" s="187" t="s">
        <v>77</v>
      </c>
      <c r="F20" s="182"/>
      <c r="G20" s="36">
        <f t="shared" si="7"/>
        <v>13.3</v>
      </c>
      <c r="H20" s="236">
        <v>392.42</v>
      </c>
      <c r="I20" s="236">
        <v>510.85</v>
      </c>
      <c r="J20" s="512">
        <v>450</v>
      </c>
      <c r="K20" s="512">
        <v>390</v>
      </c>
      <c r="L20" s="512">
        <v>400</v>
      </c>
      <c r="M20" s="512">
        <v>400</v>
      </c>
      <c r="N20" s="512">
        <v>400</v>
      </c>
      <c r="O20" s="457"/>
      <c r="P20" s="450"/>
    </row>
    <row r="21" spans="1:16" ht="12.75">
      <c r="A21" s="50">
        <f t="shared" si="1"/>
        <v>15</v>
      </c>
      <c r="B21" s="121"/>
      <c r="C21" s="25" t="s">
        <v>44</v>
      </c>
      <c r="D21" s="223" t="s">
        <v>78</v>
      </c>
      <c r="E21" s="187" t="s">
        <v>241</v>
      </c>
      <c r="F21" s="182"/>
      <c r="G21" s="36">
        <f t="shared" si="7"/>
        <v>16.6</v>
      </c>
      <c r="H21" s="236">
        <v>0</v>
      </c>
      <c r="I21" s="236">
        <v>247.61</v>
      </c>
      <c r="J21" s="512">
        <v>500</v>
      </c>
      <c r="K21" s="512">
        <v>500</v>
      </c>
      <c r="L21" s="512">
        <v>500</v>
      </c>
      <c r="M21" s="512">
        <v>500</v>
      </c>
      <c r="N21" s="512">
        <v>500</v>
      </c>
      <c r="O21" s="457"/>
      <c r="P21" s="450"/>
    </row>
    <row r="22" spans="1:16" ht="12.75">
      <c r="A22" s="50">
        <f t="shared" si="1"/>
        <v>16</v>
      </c>
      <c r="B22" s="121"/>
      <c r="C22" s="25" t="s">
        <v>44</v>
      </c>
      <c r="D22" s="223" t="s">
        <v>79</v>
      </c>
      <c r="E22" s="187" t="s">
        <v>80</v>
      </c>
      <c r="F22" s="182"/>
      <c r="G22" s="36">
        <f t="shared" si="7"/>
        <v>99.6</v>
      </c>
      <c r="H22" s="236">
        <v>2890.94</v>
      </c>
      <c r="I22" s="236">
        <v>3942.98</v>
      </c>
      <c r="J22" s="512">
        <v>3400</v>
      </c>
      <c r="K22" s="512">
        <v>3500</v>
      </c>
      <c r="L22" s="512">
        <v>3000</v>
      </c>
      <c r="M22" s="512">
        <v>3000</v>
      </c>
      <c r="N22" s="512">
        <v>3000</v>
      </c>
      <c r="O22" s="457"/>
      <c r="P22" s="450"/>
    </row>
    <row r="23" spans="1:16" ht="12.75">
      <c r="A23" s="50">
        <f t="shared" si="1"/>
        <v>17</v>
      </c>
      <c r="B23" s="121"/>
      <c r="C23" s="25" t="s">
        <v>44</v>
      </c>
      <c r="D23" s="223" t="s">
        <v>81</v>
      </c>
      <c r="E23" s="187" t="s">
        <v>254</v>
      </c>
      <c r="F23" s="182"/>
      <c r="G23" s="36">
        <f t="shared" si="7"/>
        <v>13.3</v>
      </c>
      <c r="H23" s="236">
        <v>377</v>
      </c>
      <c r="I23" s="236">
        <v>0</v>
      </c>
      <c r="J23" s="512">
        <v>400</v>
      </c>
      <c r="K23" s="512">
        <v>0</v>
      </c>
      <c r="L23" s="512">
        <v>400</v>
      </c>
      <c r="M23" s="512">
        <v>400</v>
      </c>
      <c r="N23" s="512">
        <v>400</v>
      </c>
      <c r="O23" s="457"/>
      <c r="P23" s="450"/>
    </row>
    <row r="24" spans="1:16" ht="12.75">
      <c r="A24" s="50">
        <f t="shared" si="1"/>
        <v>18</v>
      </c>
      <c r="B24" s="121"/>
      <c r="C24" s="25" t="s">
        <v>39</v>
      </c>
      <c r="D24" s="223" t="s">
        <v>59</v>
      </c>
      <c r="E24" s="187" t="s">
        <v>219</v>
      </c>
      <c r="F24" s="182"/>
      <c r="G24" s="36">
        <f t="shared" si="7"/>
        <v>23.2</v>
      </c>
      <c r="H24" s="236">
        <v>1412.27</v>
      </c>
      <c r="I24" s="236">
        <v>1121.07</v>
      </c>
      <c r="J24" s="512">
        <v>900</v>
      </c>
      <c r="K24" s="512">
        <v>700</v>
      </c>
      <c r="L24" s="512">
        <v>700</v>
      </c>
      <c r="M24" s="512">
        <v>700</v>
      </c>
      <c r="N24" s="512">
        <v>700</v>
      </c>
      <c r="O24" s="457"/>
      <c r="P24" s="450"/>
    </row>
    <row r="25" spans="1:16" ht="12.75">
      <c r="A25" s="50">
        <f t="shared" si="1"/>
        <v>19</v>
      </c>
      <c r="B25" s="121"/>
      <c r="C25" s="25" t="s">
        <v>39</v>
      </c>
      <c r="D25" s="223" t="s">
        <v>60</v>
      </c>
      <c r="E25" s="187" t="s">
        <v>58</v>
      </c>
      <c r="F25" s="182"/>
      <c r="G25" s="36">
        <f t="shared" si="7"/>
        <v>2.2</v>
      </c>
      <c r="H25" s="236">
        <v>66</v>
      </c>
      <c r="I25" s="236">
        <v>66</v>
      </c>
      <c r="J25" s="512">
        <v>70</v>
      </c>
      <c r="K25" s="512">
        <v>66</v>
      </c>
      <c r="L25" s="512">
        <v>66</v>
      </c>
      <c r="M25" s="512">
        <v>66</v>
      </c>
      <c r="N25" s="512">
        <v>66</v>
      </c>
      <c r="O25" s="457"/>
      <c r="P25" s="450"/>
    </row>
    <row r="26" spans="1:16" ht="12.75">
      <c r="A26" s="50">
        <f t="shared" si="1"/>
        <v>20</v>
      </c>
      <c r="B26" s="121"/>
      <c r="C26" s="25" t="s">
        <v>39</v>
      </c>
      <c r="D26" s="223" t="s">
        <v>61</v>
      </c>
      <c r="E26" s="187" t="s">
        <v>82</v>
      </c>
      <c r="F26" s="182"/>
      <c r="G26" s="36">
        <f t="shared" si="7"/>
        <v>0</v>
      </c>
      <c r="H26" s="236">
        <v>314.36</v>
      </c>
      <c r="I26" s="236">
        <v>240.31</v>
      </c>
      <c r="J26" s="512">
        <v>0</v>
      </c>
      <c r="K26" s="512">
        <v>400</v>
      </c>
      <c r="L26" s="512">
        <v>0</v>
      </c>
      <c r="M26" s="512">
        <v>0</v>
      </c>
      <c r="N26" s="512">
        <v>0</v>
      </c>
      <c r="O26" s="457"/>
      <c r="P26" s="450"/>
    </row>
    <row r="27" spans="1:14" ht="12.75">
      <c r="A27" s="50">
        <f t="shared" si="1"/>
        <v>21</v>
      </c>
      <c r="B27" s="122"/>
      <c r="C27" s="123"/>
      <c r="D27" s="304" t="s">
        <v>35</v>
      </c>
      <c r="E27" s="305"/>
      <c r="F27" s="306"/>
      <c r="G27" s="119" t="e">
        <f>'Program 2'!#REF!</f>
        <v>#REF!</v>
      </c>
      <c r="H27" s="253">
        <f>H28</f>
        <v>11936.64</v>
      </c>
      <c r="I27" s="253">
        <f aca="true" t="shared" si="8" ref="I27:N27">I28</f>
        <v>0</v>
      </c>
      <c r="J27" s="525">
        <f t="shared" si="8"/>
        <v>0</v>
      </c>
      <c r="K27" s="525">
        <f t="shared" si="8"/>
        <v>2500</v>
      </c>
      <c r="L27" s="525">
        <f t="shared" si="8"/>
        <v>2000</v>
      </c>
      <c r="M27" s="525">
        <f t="shared" si="8"/>
        <v>0</v>
      </c>
      <c r="N27" s="525">
        <f t="shared" si="8"/>
        <v>0</v>
      </c>
    </row>
    <row r="28" spans="1:14" ht="12.75">
      <c r="A28" s="50">
        <f t="shared" si="1"/>
        <v>22</v>
      </c>
      <c r="B28" s="121"/>
      <c r="C28" s="100" t="s">
        <v>66</v>
      </c>
      <c r="D28" s="311" t="s">
        <v>67</v>
      </c>
      <c r="E28" s="311"/>
      <c r="F28" s="86"/>
      <c r="G28" s="89">
        <f>SUM(G29:G29)</f>
        <v>0</v>
      </c>
      <c r="H28" s="274">
        <f>SUM(H29:H29)</f>
        <v>11936.64</v>
      </c>
      <c r="I28" s="274">
        <f aca="true" t="shared" si="9" ref="I28:N28">SUM(I29:I29)</f>
        <v>0</v>
      </c>
      <c r="J28" s="526">
        <f t="shared" si="9"/>
        <v>0</v>
      </c>
      <c r="K28" s="526">
        <f t="shared" si="9"/>
        <v>2500</v>
      </c>
      <c r="L28" s="526">
        <f t="shared" si="9"/>
        <v>2000</v>
      </c>
      <c r="M28" s="526">
        <f t="shared" si="9"/>
        <v>0</v>
      </c>
      <c r="N28" s="526">
        <f t="shared" si="9"/>
        <v>0</v>
      </c>
    </row>
    <row r="29" spans="1:14" ht="12.75">
      <c r="A29" s="50">
        <f t="shared" si="1"/>
        <v>23</v>
      </c>
      <c r="B29" s="121"/>
      <c r="C29" s="25" t="s">
        <v>45</v>
      </c>
      <c r="D29" s="223" t="s">
        <v>62</v>
      </c>
      <c r="E29" s="209" t="s">
        <v>257</v>
      </c>
      <c r="F29" s="28"/>
      <c r="G29" s="36">
        <f>ROUND(M29/30.126,1)</f>
        <v>0</v>
      </c>
      <c r="H29" s="236">
        <v>11936.64</v>
      </c>
      <c r="I29" s="236">
        <v>0</v>
      </c>
      <c r="J29" s="512">
        <v>0</v>
      </c>
      <c r="K29" s="512">
        <v>2500</v>
      </c>
      <c r="L29" s="512">
        <v>2000</v>
      </c>
      <c r="M29" s="512">
        <v>0</v>
      </c>
      <c r="N29" s="512">
        <v>0</v>
      </c>
    </row>
    <row r="30" spans="1:14" ht="12.75">
      <c r="A30" s="50">
        <f t="shared" si="1"/>
        <v>24</v>
      </c>
      <c r="B30" s="313">
        <v>2</v>
      </c>
      <c r="C30" s="97" t="s">
        <v>84</v>
      </c>
      <c r="D30" s="145"/>
      <c r="E30" s="145"/>
      <c r="F30" s="146"/>
      <c r="G30" s="295">
        <f>G32</f>
        <v>0</v>
      </c>
      <c r="H30" s="314">
        <f>H31</f>
        <v>0</v>
      </c>
      <c r="I30" s="314">
        <v>0</v>
      </c>
      <c r="J30" s="524"/>
      <c r="K30" s="516"/>
      <c r="L30" s="516"/>
      <c r="M30" s="516"/>
      <c r="N30" s="516"/>
    </row>
    <row r="31" spans="1:18" s="9" customFormat="1" ht="12.75">
      <c r="A31" s="50">
        <f t="shared" si="1"/>
        <v>25</v>
      </c>
      <c r="B31" s="120"/>
      <c r="C31" s="93"/>
      <c r="D31" s="304" t="s">
        <v>33</v>
      </c>
      <c r="E31" s="305"/>
      <c r="F31" s="306"/>
      <c r="G31" s="119">
        <f>G32</f>
        <v>0</v>
      </c>
      <c r="H31" s="253">
        <f>H32</f>
        <v>0</v>
      </c>
      <c r="I31" s="253">
        <v>0</v>
      </c>
      <c r="J31" s="525"/>
      <c r="K31" s="517"/>
      <c r="L31" s="517"/>
      <c r="M31" s="517"/>
      <c r="N31" s="517"/>
      <c r="O31" s="447"/>
      <c r="P31" s="447"/>
      <c r="Q31" s="452"/>
      <c r="R31" s="560" t="s">
        <v>287</v>
      </c>
    </row>
    <row r="32" spans="1:14" ht="12.75">
      <c r="A32" s="50">
        <f t="shared" si="1"/>
        <v>26</v>
      </c>
      <c r="B32" s="121"/>
      <c r="C32" s="100" t="s">
        <v>66</v>
      </c>
      <c r="D32" s="311" t="s">
        <v>67</v>
      </c>
      <c r="E32" s="311"/>
      <c r="F32" s="86"/>
      <c r="G32" s="87">
        <f>SUM(G33:G33)</f>
        <v>0</v>
      </c>
      <c r="H32" s="250">
        <f>H33</f>
        <v>0</v>
      </c>
      <c r="I32" s="250">
        <v>0</v>
      </c>
      <c r="J32" s="527"/>
      <c r="K32" s="515"/>
      <c r="L32" s="515"/>
      <c r="M32" s="515"/>
      <c r="N32" s="515"/>
    </row>
    <row r="33" spans="1:14" ht="12.75">
      <c r="A33" s="50">
        <f t="shared" si="1"/>
        <v>27</v>
      </c>
      <c r="B33" s="121"/>
      <c r="C33" s="25" t="s">
        <v>44</v>
      </c>
      <c r="D33" s="26" t="s">
        <v>37</v>
      </c>
      <c r="E33" s="27"/>
      <c r="F33" s="28"/>
      <c r="G33" s="36">
        <f>ROUND(M33/30.126,1)</f>
        <v>0</v>
      </c>
      <c r="H33" s="256"/>
      <c r="I33" s="256"/>
      <c r="J33" s="512"/>
      <c r="K33" s="512"/>
      <c r="L33" s="512"/>
      <c r="M33" s="512"/>
      <c r="N33" s="512"/>
    </row>
    <row r="34" spans="1:14" ht="12.75">
      <c r="A34" s="50">
        <f t="shared" si="1"/>
        <v>28</v>
      </c>
      <c r="B34" s="313">
        <v>3</v>
      </c>
      <c r="C34" s="97" t="s">
        <v>85</v>
      </c>
      <c r="D34" s="145"/>
      <c r="E34" s="145"/>
      <c r="F34" s="146"/>
      <c r="G34" s="295">
        <f>SUM(G36)</f>
        <v>136.2</v>
      </c>
      <c r="H34" s="314">
        <f>H35</f>
        <v>4088.4700000000003</v>
      </c>
      <c r="I34" s="314">
        <f aca="true" t="shared" si="10" ref="I34:N34">I35</f>
        <v>3763.01</v>
      </c>
      <c r="J34" s="524">
        <f t="shared" si="10"/>
        <v>8317</v>
      </c>
      <c r="K34" s="524">
        <f t="shared" si="10"/>
        <v>6600</v>
      </c>
      <c r="L34" s="524">
        <f t="shared" si="10"/>
        <v>5100</v>
      </c>
      <c r="M34" s="524">
        <f t="shared" si="10"/>
        <v>4100</v>
      </c>
      <c r="N34" s="524">
        <f t="shared" si="10"/>
        <v>4100</v>
      </c>
    </row>
    <row r="35" spans="1:17" s="9" customFormat="1" ht="12.75">
      <c r="A35" s="50">
        <f t="shared" si="1"/>
        <v>29</v>
      </c>
      <c r="B35" s="120"/>
      <c r="C35" s="93"/>
      <c r="D35" s="304" t="s">
        <v>33</v>
      </c>
      <c r="E35" s="305"/>
      <c r="F35" s="306"/>
      <c r="G35" s="119">
        <f>G36</f>
        <v>136.2</v>
      </c>
      <c r="H35" s="253">
        <f>H36</f>
        <v>4088.4700000000003</v>
      </c>
      <c r="I35" s="253">
        <f aca="true" t="shared" si="11" ref="I35:N35">I36</f>
        <v>3763.01</v>
      </c>
      <c r="J35" s="525">
        <f t="shared" si="11"/>
        <v>8317</v>
      </c>
      <c r="K35" s="525">
        <f t="shared" si="11"/>
        <v>6600</v>
      </c>
      <c r="L35" s="525">
        <f t="shared" si="11"/>
        <v>5100</v>
      </c>
      <c r="M35" s="525">
        <f t="shared" si="11"/>
        <v>4100</v>
      </c>
      <c r="N35" s="525">
        <f t="shared" si="11"/>
        <v>4100</v>
      </c>
      <c r="O35" s="447"/>
      <c r="P35" s="447"/>
      <c r="Q35" s="452"/>
    </row>
    <row r="36" spans="1:14" ht="12.75">
      <c r="A36" s="50">
        <f t="shared" si="1"/>
        <v>30</v>
      </c>
      <c r="B36" s="121"/>
      <c r="C36" s="100" t="s">
        <v>86</v>
      </c>
      <c r="D36" s="311" t="s">
        <v>87</v>
      </c>
      <c r="E36" s="251"/>
      <c r="F36" s="252"/>
      <c r="G36" s="87">
        <f>SUM(G37:G41)</f>
        <v>136.2</v>
      </c>
      <c r="H36" s="275">
        <f>SUM(H37:H41)</f>
        <v>4088.4700000000003</v>
      </c>
      <c r="I36" s="275">
        <f aca="true" t="shared" si="12" ref="I36:N36">SUM(I37:I41)</f>
        <v>3763.01</v>
      </c>
      <c r="J36" s="518">
        <f t="shared" si="12"/>
        <v>8317</v>
      </c>
      <c r="K36" s="518">
        <f t="shared" si="12"/>
        <v>6600</v>
      </c>
      <c r="L36" s="518">
        <f t="shared" si="12"/>
        <v>5100</v>
      </c>
      <c r="M36" s="518">
        <f t="shared" si="12"/>
        <v>4100</v>
      </c>
      <c r="N36" s="518">
        <f t="shared" si="12"/>
        <v>4100</v>
      </c>
    </row>
    <row r="37" spans="1:19" ht="12.75">
      <c r="A37" s="50">
        <f t="shared" si="1"/>
        <v>31</v>
      </c>
      <c r="B37" s="124"/>
      <c r="C37" s="25" t="s">
        <v>44</v>
      </c>
      <c r="D37" s="125">
        <v>1</v>
      </c>
      <c r="E37" s="175" t="s">
        <v>88</v>
      </c>
      <c r="F37" s="170"/>
      <c r="G37" s="36">
        <f>ROUND(M37/30.126,1)</f>
        <v>99.6</v>
      </c>
      <c r="H37" s="236">
        <v>3057.56</v>
      </c>
      <c r="I37" s="236">
        <v>2756.8</v>
      </c>
      <c r="J37" s="512">
        <v>3017</v>
      </c>
      <c r="K37" s="512">
        <v>3800</v>
      </c>
      <c r="L37" s="512">
        <v>3000</v>
      </c>
      <c r="M37" s="512">
        <v>3000</v>
      </c>
      <c r="N37" s="512">
        <v>3000</v>
      </c>
      <c r="O37" s="457"/>
      <c r="P37" s="276"/>
      <c r="R37" s="451"/>
      <c r="S37" s="451"/>
    </row>
    <row r="38" spans="1:16" ht="12.75">
      <c r="A38" s="50">
        <f t="shared" si="1"/>
        <v>32</v>
      </c>
      <c r="B38" s="124"/>
      <c r="C38" s="25" t="s">
        <v>44</v>
      </c>
      <c r="D38" s="125">
        <v>2</v>
      </c>
      <c r="E38" s="179" t="s">
        <v>89</v>
      </c>
      <c r="F38" s="182"/>
      <c r="G38" s="36">
        <f>ROUND(M38/30.126,1)</f>
        <v>10</v>
      </c>
      <c r="H38" s="236">
        <v>519.98</v>
      </c>
      <c r="I38" s="236">
        <v>321.92</v>
      </c>
      <c r="J38" s="512">
        <v>3450</v>
      </c>
      <c r="K38" s="512">
        <v>1000</v>
      </c>
      <c r="L38" s="512">
        <v>1000</v>
      </c>
      <c r="M38" s="512">
        <v>300</v>
      </c>
      <c r="N38" s="512">
        <v>300</v>
      </c>
      <c r="O38" s="457"/>
      <c r="P38" s="450"/>
    </row>
    <row r="39" spans="1:16" ht="12.75">
      <c r="A39" s="50">
        <f t="shared" si="1"/>
        <v>33</v>
      </c>
      <c r="B39" s="124"/>
      <c r="C39" s="25" t="s">
        <v>44</v>
      </c>
      <c r="D39" s="125">
        <v>3</v>
      </c>
      <c r="E39" s="179" t="s">
        <v>77</v>
      </c>
      <c r="F39" s="182"/>
      <c r="G39" s="36">
        <f>ROUND(M39/30.126,1)</f>
        <v>10</v>
      </c>
      <c r="H39" s="236">
        <v>127.71</v>
      </c>
      <c r="I39" s="236">
        <v>264.92</v>
      </c>
      <c r="J39" s="512">
        <v>400</v>
      </c>
      <c r="K39" s="512">
        <v>400</v>
      </c>
      <c r="L39" s="512">
        <v>400</v>
      </c>
      <c r="M39" s="512">
        <v>300</v>
      </c>
      <c r="N39" s="512">
        <v>300</v>
      </c>
      <c r="O39" s="457"/>
      <c r="P39" s="450"/>
    </row>
    <row r="40" spans="1:16" ht="12.75">
      <c r="A40" s="50">
        <f t="shared" si="1"/>
        <v>34</v>
      </c>
      <c r="B40" s="124"/>
      <c r="C40" s="25" t="s">
        <v>44</v>
      </c>
      <c r="D40" s="126">
        <v>4</v>
      </c>
      <c r="E40" s="177" t="s">
        <v>142</v>
      </c>
      <c r="F40" s="188"/>
      <c r="G40" s="36">
        <f>ROUND(M40/30.126,1)</f>
        <v>10</v>
      </c>
      <c r="H40" s="236">
        <v>342.22</v>
      </c>
      <c r="I40" s="236">
        <v>309.37</v>
      </c>
      <c r="J40" s="512">
        <v>500</v>
      </c>
      <c r="K40" s="512">
        <v>500</v>
      </c>
      <c r="L40" s="512">
        <v>500</v>
      </c>
      <c r="M40" s="512">
        <v>300</v>
      </c>
      <c r="N40" s="512">
        <v>300</v>
      </c>
      <c r="O40" s="457"/>
      <c r="P40" s="450"/>
    </row>
    <row r="41" spans="1:16" ht="13.5" thickBot="1">
      <c r="A41" s="174">
        <f t="shared" si="1"/>
        <v>35</v>
      </c>
      <c r="B41" s="48"/>
      <c r="C41" s="10" t="s">
        <v>44</v>
      </c>
      <c r="D41" s="22">
        <v>5</v>
      </c>
      <c r="E41" s="192" t="s">
        <v>90</v>
      </c>
      <c r="F41" s="193"/>
      <c r="G41" s="23">
        <f>ROUND(M41/30.126,1)</f>
        <v>6.6</v>
      </c>
      <c r="H41" s="506">
        <v>41</v>
      </c>
      <c r="I41" s="506">
        <v>110</v>
      </c>
      <c r="J41" s="528">
        <v>950</v>
      </c>
      <c r="K41" s="528">
        <v>900</v>
      </c>
      <c r="L41" s="528">
        <v>200</v>
      </c>
      <c r="M41" s="528">
        <v>200</v>
      </c>
      <c r="N41" s="528">
        <v>200</v>
      </c>
      <c r="O41" s="468"/>
      <c r="P41" s="450"/>
    </row>
    <row r="42" ht="12.75">
      <c r="F42" s="14"/>
    </row>
    <row r="43" ht="12.75">
      <c r="F43" s="14"/>
    </row>
  </sheetData>
  <sheetProtection/>
  <mergeCells count="2">
    <mergeCell ref="G3:N3"/>
    <mergeCell ref="D4:F6"/>
  </mergeCells>
  <printOptions/>
  <pageMargins left="0.7874015748031497" right="0.5905511811023623" top="0.7874015748031497" bottom="0.7874015748031497" header="0" footer="0"/>
  <pageSetup fitToHeight="0" fitToWidth="1" horizontalDpi="600" verticalDpi="600" orientation="landscape" scale="69" r:id="rId1"/>
  <headerFooter alignWithMargins="0">
    <oddHeader>&amp;C&amp;"Arial,Tučné"&amp;14  Programový rozpočet obce Kanianka 
na roky 2016, 2017, 2018 v EUR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view="pageLayout" workbookViewId="0" topLeftCell="A1">
      <selection activeCell="L14" sqref="L14"/>
    </sheetView>
  </sheetViews>
  <sheetFormatPr defaultColWidth="9.140625" defaultRowHeight="12.75"/>
  <cols>
    <col min="1" max="1" width="3.57421875" style="1" customWidth="1"/>
    <col min="2" max="2" width="4.140625" style="13" customWidth="1"/>
    <col min="3" max="3" width="7.57421875" style="0" customWidth="1"/>
    <col min="4" max="4" width="3.421875" style="0" customWidth="1"/>
    <col min="5" max="5" width="31.421875" style="0" customWidth="1"/>
    <col min="6" max="6" width="9.8515625" style="0" customWidth="1"/>
    <col min="7" max="7" width="10.8515625" style="0" hidden="1" customWidth="1"/>
    <col min="8" max="8" width="15.140625" style="0" bestFit="1" customWidth="1"/>
    <col min="9" max="9" width="13.8515625" style="0" customWidth="1"/>
    <col min="10" max="10" width="13.140625" style="216" bestFit="1" customWidth="1"/>
    <col min="11" max="11" width="12.8515625" style="216" customWidth="1"/>
    <col min="12" max="12" width="12.00390625" style="12" customWidth="1"/>
    <col min="13" max="13" width="9.57421875" style="12" customWidth="1"/>
    <col min="14" max="14" width="10.140625" style="12" customWidth="1"/>
  </cols>
  <sheetData>
    <row r="1" spans="2:14" ht="15.75">
      <c r="B1" s="2" t="s">
        <v>229</v>
      </c>
      <c r="F1" s="3"/>
      <c r="G1" s="20" t="e">
        <f>G2-G7</f>
        <v>#REF!</v>
      </c>
      <c r="H1" s="20"/>
      <c r="I1" s="20"/>
      <c r="J1" s="529"/>
      <c r="K1" s="529"/>
      <c r="L1" s="24">
        <f>L2-L7</f>
        <v>0</v>
      </c>
      <c r="M1" s="24">
        <f>M2-M7</f>
        <v>0</v>
      </c>
      <c r="N1" s="24">
        <f>N2-N7</f>
        <v>0</v>
      </c>
    </row>
    <row r="2" spans="2:14" ht="16.5" thickBot="1">
      <c r="B2" s="2"/>
      <c r="G2" s="4" t="e">
        <f>SUM(G8:G10)</f>
        <v>#REF!</v>
      </c>
      <c r="H2" s="4"/>
      <c r="I2" s="4"/>
      <c r="L2" s="5">
        <f>SUM(L8:L10)</f>
        <v>111653</v>
      </c>
      <c r="M2" s="5">
        <f>SUM(M8:M10)</f>
        <v>112260</v>
      </c>
      <c r="N2" s="5">
        <f>SUM(N8:N10)</f>
        <v>112960</v>
      </c>
    </row>
    <row r="3" spans="1:14" ht="16.5" thickBot="1">
      <c r="A3" s="52"/>
      <c r="B3" s="6"/>
      <c r="C3" s="53"/>
      <c r="D3" s="53"/>
      <c r="E3" s="54"/>
      <c r="F3" s="55"/>
      <c r="G3" s="628" t="s">
        <v>64</v>
      </c>
      <c r="H3" s="629"/>
      <c r="I3" s="629"/>
      <c r="J3" s="629"/>
      <c r="K3" s="629"/>
      <c r="L3" s="629"/>
      <c r="M3" s="630"/>
      <c r="N3" s="631"/>
    </row>
    <row r="4" spans="1:14" ht="11.25" customHeight="1">
      <c r="A4" s="56"/>
      <c r="B4" s="57" t="s">
        <v>22</v>
      </c>
      <c r="C4" s="58" t="s">
        <v>23</v>
      </c>
      <c r="D4" s="632" t="s">
        <v>24</v>
      </c>
      <c r="E4" s="633"/>
      <c r="F4" s="634"/>
      <c r="G4" s="59"/>
      <c r="H4" s="228" t="s">
        <v>258</v>
      </c>
      <c r="I4" s="228" t="s">
        <v>258</v>
      </c>
      <c r="J4" s="581" t="s">
        <v>304</v>
      </c>
      <c r="K4" s="482" t="s">
        <v>292</v>
      </c>
      <c r="L4" s="584">
        <v>2016</v>
      </c>
      <c r="M4" s="584">
        <v>2017</v>
      </c>
      <c r="N4" s="584">
        <v>2018</v>
      </c>
    </row>
    <row r="5" spans="1:14" ht="15" customHeight="1">
      <c r="A5" s="56"/>
      <c r="B5" s="57" t="s">
        <v>25</v>
      </c>
      <c r="C5" s="58" t="s">
        <v>26</v>
      </c>
      <c r="D5" s="635"/>
      <c r="E5" s="636"/>
      <c r="F5" s="637"/>
      <c r="G5" s="231" t="s">
        <v>27</v>
      </c>
      <c r="H5" s="374" t="s">
        <v>277</v>
      </c>
      <c r="I5" s="374" t="s">
        <v>289</v>
      </c>
      <c r="J5" s="582" t="s">
        <v>321</v>
      </c>
      <c r="K5" s="483" t="s">
        <v>305</v>
      </c>
      <c r="L5" s="425" t="s">
        <v>28</v>
      </c>
      <c r="M5" s="425" t="s">
        <v>28</v>
      </c>
      <c r="N5" s="585" t="s">
        <v>29</v>
      </c>
    </row>
    <row r="6" spans="1:14" ht="13.5" thickBot="1">
      <c r="A6" s="127"/>
      <c r="B6" s="57" t="s">
        <v>30</v>
      </c>
      <c r="C6" s="58" t="s">
        <v>31</v>
      </c>
      <c r="D6" s="635"/>
      <c r="E6" s="636"/>
      <c r="F6" s="637"/>
      <c r="G6" s="232">
        <v>1</v>
      </c>
      <c r="H6" s="233">
        <v>1</v>
      </c>
      <c r="I6" s="233">
        <v>2</v>
      </c>
      <c r="J6" s="435" t="s">
        <v>28</v>
      </c>
      <c r="K6" s="484">
        <v>3</v>
      </c>
      <c r="L6" s="424">
        <v>4</v>
      </c>
      <c r="M6" s="424">
        <v>5</v>
      </c>
      <c r="N6" s="586">
        <v>6</v>
      </c>
    </row>
    <row r="7" spans="1:14" ht="15.75" thickBot="1">
      <c r="A7" s="50">
        <v>1</v>
      </c>
      <c r="B7" s="284" t="s">
        <v>231</v>
      </c>
      <c r="C7" s="279"/>
      <c r="D7" s="280"/>
      <c r="E7" s="280"/>
      <c r="F7" s="281"/>
      <c r="G7" s="290" t="e">
        <f>G11+G28</f>
        <v>#REF!</v>
      </c>
      <c r="H7" s="349">
        <f>SUM(H8:H10)</f>
        <v>79954.35</v>
      </c>
      <c r="I7" s="349">
        <f aca="true" t="shared" si="0" ref="I7:N7">SUM(I8:I10)</f>
        <v>82723.93000000001</v>
      </c>
      <c r="J7" s="520">
        <f t="shared" si="0"/>
        <v>107036</v>
      </c>
      <c r="K7" s="520">
        <f t="shared" si="0"/>
        <v>106536</v>
      </c>
      <c r="L7" s="520">
        <f t="shared" si="0"/>
        <v>111653</v>
      </c>
      <c r="M7" s="520">
        <f t="shared" si="0"/>
        <v>112260</v>
      </c>
      <c r="N7" s="520">
        <f t="shared" si="0"/>
        <v>112960</v>
      </c>
    </row>
    <row r="8" spans="1:14" ht="15">
      <c r="A8" s="50">
        <f aca="true" t="shared" si="1" ref="A8:A16">A7+1</f>
        <v>2</v>
      </c>
      <c r="B8" s="367" t="s">
        <v>32</v>
      </c>
      <c r="C8" s="351" t="s">
        <v>33</v>
      </c>
      <c r="D8" s="352"/>
      <c r="E8" s="353"/>
      <c r="F8" s="354"/>
      <c r="G8" s="368">
        <f>G12+G29</f>
        <v>2681.5</v>
      </c>
      <c r="H8" s="369">
        <f aca="true" t="shared" si="2" ref="H8:N8">H12+H29</f>
        <v>79954.35</v>
      </c>
      <c r="I8" s="369">
        <f t="shared" si="2"/>
        <v>82723.93000000001</v>
      </c>
      <c r="J8" s="522">
        <f t="shared" si="2"/>
        <v>107036</v>
      </c>
      <c r="K8" s="522">
        <f t="shared" si="2"/>
        <v>106536</v>
      </c>
      <c r="L8" s="522">
        <f t="shared" si="2"/>
        <v>111653</v>
      </c>
      <c r="M8" s="522">
        <f t="shared" si="2"/>
        <v>112260</v>
      </c>
      <c r="N8" s="522">
        <f t="shared" si="2"/>
        <v>112960</v>
      </c>
    </row>
    <row r="9" spans="1:14" ht="15">
      <c r="A9" s="50">
        <f t="shared" si="1"/>
        <v>3</v>
      </c>
      <c r="B9" s="367" t="s">
        <v>34</v>
      </c>
      <c r="C9" s="351" t="s">
        <v>35</v>
      </c>
      <c r="D9" s="352"/>
      <c r="E9" s="353"/>
      <c r="F9" s="354"/>
      <c r="G9" s="368" t="e">
        <f>#REF!</f>
        <v>#REF!</v>
      </c>
      <c r="H9" s="369">
        <f>H24</f>
        <v>0</v>
      </c>
      <c r="I9" s="369">
        <f aca="true" t="shared" si="3" ref="I9:N9">I24</f>
        <v>0</v>
      </c>
      <c r="J9" s="522">
        <f t="shared" si="3"/>
        <v>0</v>
      </c>
      <c r="K9" s="522">
        <f t="shared" si="3"/>
        <v>0</v>
      </c>
      <c r="L9" s="522">
        <f t="shared" si="3"/>
        <v>0</v>
      </c>
      <c r="M9" s="522">
        <f t="shared" si="3"/>
        <v>0</v>
      </c>
      <c r="N9" s="522">
        <f t="shared" si="3"/>
        <v>0</v>
      </c>
    </row>
    <row r="10" spans="1:14" ht="15.75" thickBot="1">
      <c r="A10" s="50">
        <f t="shared" si="1"/>
        <v>4</v>
      </c>
      <c r="B10" s="371"/>
      <c r="C10" s="359" t="s">
        <v>36</v>
      </c>
      <c r="D10" s="360"/>
      <c r="E10" s="361"/>
      <c r="F10" s="362"/>
      <c r="G10" s="372">
        <v>0</v>
      </c>
      <c r="H10" s="373">
        <v>0</v>
      </c>
      <c r="I10" s="373">
        <v>0</v>
      </c>
      <c r="J10" s="523"/>
      <c r="K10" s="523"/>
      <c r="L10" s="523"/>
      <c r="M10" s="523"/>
      <c r="N10" s="523"/>
    </row>
    <row r="11" spans="1:14" ht="13.5" thickTop="1">
      <c r="A11" s="50">
        <f t="shared" si="1"/>
        <v>5</v>
      </c>
      <c r="B11" s="315">
        <v>1</v>
      </c>
      <c r="C11" s="105" t="s">
        <v>230</v>
      </c>
      <c r="D11" s="145"/>
      <c r="E11" s="145"/>
      <c r="F11" s="146"/>
      <c r="G11" s="295" t="e">
        <f>SUM(G13)+#REF!</f>
        <v>#REF!</v>
      </c>
      <c r="H11" s="314">
        <f aca="true" t="shared" si="4" ref="H11:N11">H12+H24</f>
        <v>79015.79000000001</v>
      </c>
      <c r="I11" s="314">
        <f t="shared" si="4"/>
        <v>81291.12000000001</v>
      </c>
      <c r="J11" s="524">
        <f t="shared" si="4"/>
        <v>104036</v>
      </c>
      <c r="K11" s="524">
        <f t="shared" si="4"/>
        <v>103736</v>
      </c>
      <c r="L11" s="524">
        <f t="shared" si="4"/>
        <v>104653</v>
      </c>
      <c r="M11" s="524">
        <f t="shared" si="4"/>
        <v>105260</v>
      </c>
      <c r="N11" s="524">
        <f t="shared" si="4"/>
        <v>105960</v>
      </c>
    </row>
    <row r="12" spans="1:14" s="9" customFormat="1" ht="12.75">
      <c r="A12" s="50">
        <f t="shared" si="1"/>
        <v>6</v>
      </c>
      <c r="B12" s="130"/>
      <c r="C12" s="85"/>
      <c r="D12" s="307" t="s">
        <v>33</v>
      </c>
      <c r="E12" s="305"/>
      <c r="F12" s="306"/>
      <c r="G12" s="119">
        <f>G13</f>
        <v>2603.4</v>
      </c>
      <c r="H12" s="308">
        <f>H13</f>
        <v>79015.79000000001</v>
      </c>
      <c r="I12" s="308">
        <f aca="true" t="shared" si="5" ref="I12:N12">I13</f>
        <v>81291.12000000001</v>
      </c>
      <c r="J12" s="530">
        <f t="shared" si="5"/>
        <v>104036</v>
      </c>
      <c r="K12" s="530">
        <f t="shared" si="5"/>
        <v>103736</v>
      </c>
      <c r="L12" s="530">
        <f t="shared" si="5"/>
        <v>104653</v>
      </c>
      <c r="M12" s="530">
        <f t="shared" si="5"/>
        <v>105260</v>
      </c>
      <c r="N12" s="530">
        <f t="shared" si="5"/>
        <v>105960</v>
      </c>
    </row>
    <row r="13" spans="1:14" ht="12.75">
      <c r="A13" s="50">
        <f t="shared" si="1"/>
        <v>7</v>
      </c>
      <c r="B13" s="131"/>
      <c r="C13" s="132" t="s">
        <v>92</v>
      </c>
      <c r="D13" s="311" t="s">
        <v>93</v>
      </c>
      <c r="E13" s="251"/>
      <c r="F13" s="252"/>
      <c r="G13" s="87">
        <f>SUM(G18:G19)</f>
        <v>2603.4</v>
      </c>
      <c r="H13" s="250">
        <f aca="true" t="shared" si="6" ref="H13:N13">SUM(H14:H22)</f>
        <v>79015.79000000001</v>
      </c>
      <c r="I13" s="250">
        <f>SUM(I14:I23)</f>
        <v>81291.12000000001</v>
      </c>
      <c r="J13" s="527">
        <f t="shared" si="6"/>
        <v>104036</v>
      </c>
      <c r="K13" s="527">
        <f t="shared" si="6"/>
        <v>103736</v>
      </c>
      <c r="L13" s="527">
        <f>SUM(L14:L23)</f>
        <v>104653</v>
      </c>
      <c r="M13" s="527">
        <f t="shared" si="6"/>
        <v>105260</v>
      </c>
      <c r="N13" s="527">
        <f t="shared" si="6"/>
        <v>105960</v>
      </c>
    </row>
    <row r="14" spans="1:16" ht="12.75">
      <c r="A14" s="50">
        <f t="shared" si="1"/>
        <v>8</v>
      </c>
      <c r="B14" s="131"/>
      <c r="C14" s="91" t="s">
        <v>68</v>
      </c>
      <c r="D14" s="26" t="s">
        <v>37</v>
      </c>
      <c r="E14" s="336" t="s">
        <v>116</v>
      </c>
      <c r="F14" s="337"/>
      <c r="G14" s="133"/>
      <c r="H14" s="236">
        <v>6811.3</v>
      </c>
      <c r="I14" s="236">
        <v>6857.38</v>
      </c>
      <c r="J14" s="512">
        <v>8000</v>
      </c>
      <c r="K14" s="512">
        <v>7860</v>
      </c>
      <c r="L14" s="512">
        <v>8550</v>
      </c>
      <c r="M14" s="512">
        <v>9000</v>
      </c>
      <c r="N14" s="512">
        <v>9500</v>
      </c>
      <c r="O14" s="457"/>
      <c r="P14" s="14"/>
    </row>
    <row r="15" spans="1:16" ht="12.75">
      <c r="A15" s="50">
        <f t="shared" si="1"/>
        <v>9</v>
      </c>
      <c r="B15" s="131"/>
      <c r="C15" s="91" t="s">
        <v>68</v>
      </c>
      <c r="D15" s="26" t="s">
        <v>40</v>
      </c>
      <c r="E15" s="338" t="s">
        <v>2</v>
      </c>
      <c r="F15" s="339"/>
      <c r="G15" s="133"/>
      <c r="H15" s="236">
        <v>2078.57</v>
      </c>
      <c r="I15" s="236">
        <v>2060.8</v>
      </c>
      <c r="J15" s="512">
        <v>3000</v>
      </c>
      <c r="K15" s="512">
        <v>2840</v>
      </c>
      <c r="L15" s="512">
        <v>3050</v>
      </c>
      <c r="M15" s="512">
        <v>3200</v>
      </c>
      <c r="N15" s="512">
        <v>3400</v>
      </c>
      <c r="O15" s="457"/>
      <c r="P15" s="14"/>
    </row>
    <row r="16" spans="1:16" ht="12.75">
      <c r="A16" s="50">
        <f t="shared" si="1"/>
        <v>10</v>
      </c>
      <c r="B16" s="131"/>
      <c r="C16" s="91" t="s">
        <v>44</v>
      </c>
      <c r="D16" s="26" t="s">
        <v>41</v>
      </c>
      <c r="E16" s="338" t="s">
        <v>143</v>
      </c>
      <c r="F16" s="339"/>
      <c r="G16" s="133"/>
      <c r="H16" s="236">
        <v>2081.02</v>
      </c>
      <c r="I16" s="236">
        <v>2613.5</v>
      </c>
      <c r="J16" s="512">
        <v>3000</v>
      </c>
      <c r="K16" s="512">
        <v>3000</v>
      </c>
      <c r="L16" s="512">
        <v>3000</v>
      </c>
      <c r="M16" s="512">
        <v>3000</v>
      </c>
      <c r="N16" s="512">
        <v>3000</v>
      </c>
      <c r="O16" s="457"/>
      <c r="P16" s="14"/>
    </row>
    <row r="17" spans="1:16" ht="12.75">
      <c r="A17" s="50">
        <f aca="true" t="shared" si="7" ref="A17:A31">A16+1</f>
        <v>11</v>
      </c>
      <c r="B17" s="131"/>
      <c r="C17" s="91" t="s">
        <v>44</v>
      </c>
      <c r="D17" s="26" t="s">
        <v>55</v>
      </c>
      <c r="E17" s="338" t="s">
        <v>144</v>
      </c>
      <c r="F17" s="339"/>
      <c r="G17" s="133"/>
      <c r="H17" s="236">
        <v>995.95</v>
      </c>
      <c r="I17" s="236">
        <v>1360.57</v>
      </c>
      <c r="J17" s="512">
        <v>1200</v>
      </c>
      <c r="K17" s="512">
        <v>1200</v>
      </c>
      <c r="L17" s="512">
        <v>1200</v>
      </c>
      <c r="M17" s="512">
        <v>1200</v>
      </c>
      <c r="N17" s="512">
        <v>1200</v>
      </c>
      <c r="O17" s="457"/>
      <c r="P17" s="14"/>
    </row>
    <row r="18" spans="1:16" ht="12.75">
      <c r="A18" s="50">
        <f t="shared" si="7"/>
        <v>12</v>
      </c>
      <c r="B18" s="131"/>
      <c r="C18" s="91" t="s">
        <v>44</v>
      </c>
      <c r="D18" s="223" t="s">
        <v>56</v>
      </c>
      <c r="E18" s="340" t="s">
        <v>94</v>
      </c>
      <c r="F18" s="341"/>
      <c r="G18" s="36">
        <f>ROUND(M18/30.126,1)</f>
        <v>2437.4</v>
      </c>
      <c r="H18" s="236">
        <v>58419.96</v>
      </c>
      <c r="I18" s="236">
        <v>53852.03</v>
      </c>
      <c r="J18" s="512">
        <v>73430</v>
      </c>
      <c r="K18" s="512">
        <v>73430</v>
      </c>
      <c r="L18" s="512">
        <v>73430</v>
      </c>
      <c r="M18" s="512">
        <v>73430</v>
      </c>
      <c r="N18" s="512">
        <v>73430</v>
      </c>
      <c r="O18" s="457"/>
      <c r="P18" s="14"/>
    </row>
    <row r="19" spans="1:16" ht="12.75">
      <c r="A19" s="50">
        <f t="shared" si="7"/>
        <v>13</v>
      </c>
      <c r="B19" s="131"/>
      <c r="C19" s="91" t="s">
        <v>44</v>
      </c>
      <c r="D19" s="223" t="s">
        <v>57</v>
      </c>
      <c r="E19" s="340" t="s">
        <v>145</v>
      </c>
      <c r="F19" s="341"/>
      <c r="G19" s="36">
        <f>ROUND(M19/30.126,1)</f>
        <v>166</v>
      </c>
      <c r="H19" s="236">
        <v>3447.03</v>
      </c>
      <c r="I19" s="236">
        <v>5674.99</v>
      </c>
      <c r="J19" s="512">
        <v>5000</v>
      </c>
      <c r="K19" s="512">
        <v>5000</v>
      </c>
      <c r="L19" s="512">
        <v>5000</v>
      </c>
      <c r="M19" s="512">
        <v>5000</v>
      </c>
      <c r="N19" s="512">
        <v>5000</v>
      </c>
      <c r="O19" s="457"/>
      <c r="P19" s="14"/>
    </row>
    <row r="20" spans="1:16" ht="12.75">
      <c r="A20" s="50">
        <f t="shared" si="7"/>
        <v>14</v>
      </c>
      <c r="B20" s="131"/>
      <c r="C20" s="91" t="s">
        <v>44</v>
      </c>
      <c r="D20" s="223" t="s">
        <v>76</v>
      </c>
      <c r="E20" s="340" t="s">
        <v>146</v>
      </c>
      <c r="F20" s="341"/>
      <c r="G20" s="36"/>
      <c r="H20" s="236">
        <v>4725.46</v>
      </c>
      <c r="I20" s="236">
        <v>4796.69</v>
      </c>
      <c r="J20" s="512">
        <v>5000</v>
      </c>
      <c r="K20" s="512">
        <v>5000</v>
      </c>
      <c r="L20" s="512">
        <v>5000</v>
      </c>
      <c r="M20" s="512">
        <v>5000</v>
      </c>
      <c r="N20" s="512">
        <v>5000</v>
      </c>
      <c r="O20" s="457"/>
      <c r="P20" s="14"/>
    </row>
    <row r="21" spans="1:16" ht="12.75">
      <c r="A21" s="50">
        <f t="shared" si="7"/>
        <v>15</v>
      </c>
      <c r="B21" s="131"/>
      <c r="C21" s="226" t="s">
        <v>44</v>
      </c>
      <c r="D21" s="223" t="s">
        <v>78</v>
      </c>
      <c r="E21" s="344" t="s">
        <v>284</v>
      </c>
      <c r="F21" s="343"/>
      <c r="G21" s="36"/>
      <c r="H21" s="236">
        <v>328.56</v>
      </c>
      <c r="I21" s="236">
        <v>3671.99</v>
      </c>
      <c r="J21" s="512">
        <v>5000</v>
      </c>
      <c r="K21" s="512">
        <v>5000</v>
      </c>
      <c r="L21" s="512">
        <v>5000</v>
      </c>
      <c r="M21" s="512">
        <v>5000</v>
      </c>
      <c r="N21" s="512">
        <v>5000</v>
      </c>
      <c r="O21" s="457"/>
      <c r="P21" s="14"/>
    </row>
    <row r="22" spans="1:16" ht="12.75">
      <c r="A22" s="50">
        <f t="shared" si="7"/>
        <v>16</v>
      </c>
      <c r="B22" s="131"/>
      <c r="C22" s="91" t="s">
        <v>39</v>
      </c>
      <c r="D22" s="223" t="s">
        <v>79</v>
      </c>
      <c r="E22" s="342" t="s">
        <v>247</v>
      </c>
      <c r="F22" s="343"/>
      <c r="G22" s="36"/>
      <c r="H22" s="236">
        <v>127.94</v>
      </c>
      <c r="I22" s="236">
        <v>359.5</v>
      </c>
      <c r="J22" s="512">
        <v>406</v>
      </c>
      <c r="K22" s="512">
        <v>406</v>
      </c>
      <c r="L22" s="512">
        <v>423</v>
      </c>
      <c r="M22" s="512">
        <v>430</v>
      </c>
      <c r="N22" s="512">
        <v>430</v>
      </c>
      <c r="O22" s="457"/>
      <c r="P22" s="14"/>
    </row>
    <row r="23" spans="1:16" ht="12.75">
      <c r="A23" s="50">
        <f t="shared" si="7"/>
        <v>17</v>
      </c>
      <c r="B23" s="78"/>
      <c r="C23" s="218" t="s">
        <v>39</v>
      </c>
      <c r="D23" s="222" t="s">
        <v>81</v>
      </c>
      <c r="E23" s="209" t="s">
        <v>105</v>
      </c>
      <c r="F23" s="28"/>
      <c r="G23" s="36"/>
      <c r="H23" s="256">
        <v>0</v>
      </c>
      <c r="I23" s="256">
        <v>43.67</v>
      </c>
      <c r="J23" s="512">
        <v>0</v>
      </c>
      <c r="K23" s="512">
        <v>140</v>
      </c>
      <c r="L23" s="512">
        <v>0</v>
      </c>
      <c r="M23" s="512">
        <v>0</v>
      </c>
      <c r="N23" s="512">
        <v>0</v>
      </c>
      <c r="O23" s="457"/>
      <c r="P23" s="14"/>
    </row>
    <row r="24" spans="1:16" ht="12.75">
      <c r="A24" s="50">
        <f t="shared" si="7"/>
        <v>18</v>
      </c>
      <c r="B24" s="78"/>
      <c r="C24" s="25"/>
      <c r="D24" s="307" t="s">
        <v>35</v>
      </c>
      <c r="E24" s="305"/>
      <c r="F24" s="306"/>
      <c r="G24" s="119">
        <f>G26</f>
        <v>0</v>
      </c>
      <c r="H24" s="308">
        <f>H25</f>
        <v>0</v>
      </c>
      <c r="I24" s="308">
        <v>0</v>
      </c>
      <c r="J24" s="517"/>
      <c r="K24" s="517"/>
      <c r="L24" s="517"/>
      <c r="M24" s="517"/>
      <c r="N24" s="517"/>
      <c r="O24" s="457"/>
      <c r="P24" s="14"/>
    </row>
    <row r="25" spans="1:16" ht="12.75">
      <c r="A25" s="50">
        <f t="shared" si="7"/>
        <v>19</v>
      </c>
      <c r="B25" s="78"/>
      <c r="C25" s="100"/>
      <c r="D25" s="310"/>
      <c r="E25" s="311"/>
      <c r="F25" s="86"/>
      <c r="G25" s="87">
        <f>SUM(G26:G30)</f>
        <v>234.29999999999998</v>
      </c>
      <c r="H25" s="237">
        <f>SUM(H26:H27)</f>
        <v>0</v>
      </c>
      <c r="I25" s="237">
        <v>0</v>
      </c>
      <c r="J25" s="515"/>
      <c r="K25" s="515"/>
      <c r="L25" s="515"/>
      <c r="M25" s="515"/>
      <c r="N25" s="515"/>
      <c r="O25" s="457"/>
      <c r="P25" s="14"/>
    </row>
    <row r="26" spans="1:16" ht="12.75">
      <c r="A26" s="50">
        <f t="shared" si="7"/>
        <v>20</v>
      </c>
      <c r="B26" s="131"/>
      <c r="C26" s="226"/>
      <c r="D26" s="223"/>
      <c r="E26" s="330"/>
      <c r="F26" s="341"/>
      <c r="G26" s="36"/>
      <c r="H26" s="256"/>
      <c r="I26" s="256"/>
      <c r="J26" s="512"/>
      <c r="K26" s="512"/>
      <c r="L26" s="459"/>
      <c r="M26" s="459"/>
      <c r="N26" s="459"/>
      <c r="O26" s="457"/>
      <c r="P26" s="14"/>
    </row>
    <row r="27" spans="1:14" ht="12.75">
      <c r="A27" s="50">
        <f t="shared" si="7"/>
        <v>21</v>
      </c>
      <c r="B27" s="131"/>
      <c r="C27" s="226"/>
      <c r="D27" s="223"/>
      <c r="E27" s="344"/>
      <c r="F27" s="343"/>
      <c r="G27" s="36"/>
      <c r="H27" s="256"/>
      <c r="I27" s="256"/>
      <c r="J27" s="512"/>
      <c r="K27" s="512"/>
      <c r="L27" s="459"/>
      <c r="M27" s="459"/>
      <c r="N27" s="459"/>
    </row>
    <row r="28" spans="1:14" ht="12.75">
      <c r="A28" s="50">
        <f t="shared" si="7"/>
        <v>22</v>
      </c>
      <c r="B28" s="315">
        <v>2</v>
      </c>
      <c r="C28" s="134" t="s">
        <v>95</v>
      </c>
      <c r="D28" s="145"/>
      <c r="E28" s="145"/>
      <c r="F28" s="146"/>
      <c r="G28" s="295">
        <f>SUM(G30)</f>
        <v>78.1</v>
      </c>
      <c r="H28" s="314">
        <f>H29</f>
        <v>938.56</v>
      </c>
      <c r="I28" s="314">
        <f aca="true" t="shared" si="8" ref="I28:N28">I29</f>
        <v>1432.81</v>
      </c>
      <c r="J28" s="524">
        <f t="shared" si="8"/>
        <v>3000</v>
      </c>
      <c r="K28" s="524">
        <f t="shared" si="8"/>
        <v>2800</v>
      </c>
      <c r="L28" s="524">
        <f t="shared" si="8"/>
        <v>7000</v>
      </c>
      <c r="M28" s="524">
        <f t="shared" si="8"/>
        <v>7000</v>
      </c>
      <c r="N28" s="524">
        <f t="shared" si="8"/>
        <v>7000</v>
      </c>
    </row>
    <row r="29" spans="1:14" s="9" customFormat="1" ht="12.75">
      <c r="A29" s="50">
        <f t="shared" si="7"/>
        <v>23</v>
      </c>
      <c r="B29" s="130"/>
      <c r="C29" s="135"/>
      <c r="D29" s="307" t="s">
        <v>33</v>
      </c>
      <c r="E29" s="305"/>
      <c r="F29" s="306"/>
      <c r="G29" s="119">
        <f>G30</f>
        <v>78.1</v>
      </c>
      <c r="H29" s="308">
        <f>H30</f>
        <v>938.56</v>
      </c>
      <c r="I29" s="308">
        <f aca="true" t="shared" si="9" ref="I29:N29">I30</f>
        <v>1432.81</v>
      </c>
      <c r="J29" s="530">
        <f t="shared" si="9"/>
        <v>3000</v>
      </c>
      <c r="K29" s="530">
        <f t="shared" si="9"/>
        <v>2800</v>
      </c>
      <c r="L29" s="530">
        <f t="shared" si="9"/>
        <v>7000</v>
      </c>
      <c r="M29" s="530">
        <f t="shared" si="9"/>
        <v>7000</v>
      </c>
      <c r="N29" s="530">
        <f t="shared" si="9"/>
        <v>7000</v>
      </c>
    </row>
    <row r="30" spans="1:14" ht="12.75">
      <c r="A30" s="50">
        <f t="shared" si="7"/>
        <v>24</v>
      </c>
      <c r="B30" s="131"/>
      <c r="C30" s="136" t="s">
        <v>96</v>
      </c>
      <c r="D30" s="311" t="s">
        <v>95</v>
      </c>
      <c r="E30" s="251"/>
      <c r="F30" s="252"/>
      <c r="G30" s="87">
        <f>G31</f>
        <v>78.1</v>
      </c>
      <c r="H30" s="250">
        <f>H31</f>
        <v>938.56</v>
      </c>
      <c r="I30" s="250">
        <f aca="true" t="shared" si="10" ref="I30:N30">I31</f>
        <v>1432.81</v>
      </c>
      <c r="J30" s="527">
        <f t="shared" si="10"/>
        <v>3000</v>
      </c>
      <c r="K30" s="527">
        <f t="shared" si="10"/>
        <v>2800</v>
      </c>
      <c r="L30" s="527">
        <f t="shared" si="10"/>
        <v>7000</v>
      </c>
      <c r="M30" s="527">
        <f t="shared" si="10"/>
        <v>7000</v>
      </c>
      <c r="N30" s="527">
        <f t="shared" si="10"/>
        <v>7000</v>
      </c>
    </row>
    <row r="31" spans="1:15" s="9" customFormat="1" ht="13.5" thickBot="1">
      <c r="A31" s="174">
        <f t="shared" si="7"/>
        <v>25</v>
      </c>
      <c r="B31" s="137"/>
      <c r="C31" s="138" t="s">
        <v>44</v>
      </c>
      <c r="D31" s="115">
        <v>1</v>
      </c>
      <c r="E31" s="139" t="s">
        <v>97</v>
      </c>
      <c r="F31" s="140"/>
      <c r="G31" s="38">
        <v>78.1</v>
      </c>
      <c r="H31" s="507">
        <v>938.56</v>
      </c>
      <c r="I31" s="507">
        <v>1432.81</v>
      </c>
      <c r="J31" s="434">
        <v>3000</v>
      </c>
      <c r="K31" s="434">
        <v>2800</v>
      </c>
      <c r="L31" s="434">
        <v>7000</v>
      </c>
      <c r="M31" s="562">
        <v>7000</v>
      </c>
      <c r="N31" s="563">
        <v>7000</v>
      </c>
      <c r="O31" s="457"/>
    </row>
    <row r="32" spans="12:14" ht="12.75">
      <c r="L32" s="508"/>
      <c r="M32" s="508"/>
      <c r="N32" s="508"/>
    </row>
  </sheetData>
  <sheetProtection/>
  <mergeCells count="2">
    <mergeCell ref="G3:N3"/>
    <mergeCell ref="D4:F6"/>
  </mergeCells>
  <printOptions/>
  <pageMargins left="0.7874015748031497" right="0.5905511811023623" top="0.7874015748031497" bottom="0.7874015748031497" header="0" footer="0"/>
  <pageSetup fitToHeight="0" fitToWidth="1" horizontalDpi="600" verticalDpi="600" orientation="landscape" paperSize="9" scale="86" r:id="rId1"/>
  <headerFooter alignWithMargins="0">
    <oddHeader>&amp;C&amp;"Arial,Tučné"&amp;14  Programový rozpočet obce Kanianka 
na roky 2016, 2017, 2018 v EUR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20"/>
  <sheetViews>
    <sheetView view="pageLayout" workbookViewId="0" topLeftCell="B73">
      <selection activeCell="L27" sqref="L27"/>
    </sheetView>
  </sheetViews>
  <sheetFormatPr defaultColWidth="9.140625" defaultRowHeight="12.75"/>
  <cols>
    <col min="1" max="1" width="3.57421875" style="1" customWidth="1"/>
    <col min="2" max="2" width="4.140625" style="13" customWidth="1"/>
    <col min="3" max="3" width="8.00390625" style="0" customWidth="1"/>
    <col min="4" max="4" width="3.421875" style="0" customWidth="1"/>
    <col min="5" max="5" width="31.57421875" style="0" customWidth="1"/>
    <col min="6" max="6" width="14.7109375" style="0" customWidth="1"/>
    <col min="7" max="7" width="11.7109375" style="0" hidden="1" customWidth="1"/>
    <col min="8" max="9" width="15.140625" style="0" bestFit="1" customWidth="1"/>
    <col min="10" max="10" width="13.140625" style="216" bestFit="1" customWidth="1"/>
    <col min="11" max="11" width="11.00390625" style="216" customWidth="1"/>
    <col min="12" max="12" width="13.00390625" style="12" customWidth="1"/>
    <col min="13" max="13" width="10.8515625" style="12" customWidth="1"/>
    <col min="14" max="14" width="11.28125" style="12" customWidth="1"/>
    <col min="15" max="15" width="9.140625" style="446" customWidth="1"/>
    <col min="17" max="17" width="9.140625" style="451" customWidth="1"/>
  </cols>
  <sheetData>
    <row r="1" spans="1:14" ht="15.75">
      <c r="A1" s="2" t="s">
        <v>147</v>
      </c>
      <c r="E1" s="3"/>
      <c r="F1" s="3"/>
      <c r="G1" s="20" t="e">
        <f>G2-G7</f>
        <v>#REF!</v>
      </c>
      <c r="H1" s="20"/>
      <c r="I1" s="20"/>
      <c r="J1" s="529"/>
      <c r="K1" s="529"/>
      <c r="L1" s="24">
        <f>L2-L7</f>
        <v>0</v>
      </c>
      <c r="M1" s="24">
        <f>M2-M7</f>
        <v>0</v>
      </c>
      <c r="N1" s="24">
        <f>N2-N7</f>
        <v>0</v>
      </c>
    </row>
    <row r="2" spans="2:14" ht="16.5" thickBot="1">
      <c r="B2" s="2"/>
      <c r="G2" s="4" t="e">
        <f>SUM(G8:G10)</f>
        <v>#REF!</v>
      </c>
      <c r="H2" s="4"/>
      <c r="I2" s="4"/>
      <c r="L2" s="5">
        <f>SUM(L8:L10)</f>
        <v>544569</v>
      </c>
      <c r="M2" s="5">
        <f>SUM(M8:M10)</f>
        <v>103779</v>
      </c>
      <c r="N2" s="5">
        <f>SUM(N8:N10)</f>
        <v>103879</v>
      </c>
    </row>
    <row r="3" spans="1:14" ht="16.5" thickBot="1">
      <c r="A3" s="52"/>
      <c r="B3" s="6"/>
      <c r="C3" s="53"/>
      <c r="D3" s="53"/>
      <c r="E3" s="54"/>
      <c r="F3" s="55"/>
      <c r="G3" s="640" t="s">
        <v>64</v>
      </c>
      <c r="H3" s="641"/>
      <c r="I3" s="641"/>
      <c r="J3" s="641"/>
      <c r="K3" s="641"/>
      <c r="L3" s="641"/>
      <c r="M3" s="642"/>
      <c r="N3" s="643"/>
    </row>
    <row r="4" spans="1:14" ht="15.75" customHeight="1">
      <c r="A4" s="56"/>
      <c r="B4" s="57" t="s">
        <v>22</v>
      </c>
      <c r="C4" s="58" t="s">
        <v>23</v>
      </c>
      <c r="D4" s="632" t="s">
        <v>24</v>
      </c>
      <c r="E4" s="633"/>
      <c r="F4" s="634"/>
      <c r="G4" s="59"/>
      <c r="H4" s="228" t="s">
        <v>258</v>
      </c>
      <c r="I4" s="228" t="s">
        <v>258</v>
      </c>
      <c r="J4" s="581" t="s">
        <v>304</v>
      </c>
      <c r="K4" s="482" t="s">
        <v>292</v>
      </c>
      <c r="L4" s="584">
        <v>2016</v>
      </c>
      <c r="M4" s="584">
        <v>2017</v>
      </c>
      <c r="N4" s="584">
        <v>2018</v>
      </c>
    </row>
    <row r="5" spans="1:14" ht="12" customHeight="1">
      <c r="A5" s="56"/>
      <c r="B5" s="57" t="s">
        <v>25</v>
      </c>
      <c r="C5" s="58" t="s">
        <v>26</v>
      </c>
      <c r="D5" s="635"/>
      <c r="E5" s="636"/>
      <c r="F5" s="637"/>
      <c r="G5" s="231" t="s">
        <v>27</v>
      </c>
      <c r="H5" s="374" t="s">
        <v>277</v>
      </c>
      <c r="I5" s="374" t="s">
        <v>289</v>
      </c>
      <c r="J5" s="582" t="s">
        <v>321</v>
      </c>
      <c r="K5" s="483" t="s">
        <v>305</v>
      </c>
      <c r="L5" s="425" t="s">
        <v>28</v>
      </c>
      <c r="M5" s="425" t="s">
        <v>28</v>
      </c>
      <c r="N5" s="585" t="s">
        <v>29</v>
      </c>
    </row>
    <row r="6" spans="1:14" ht="13.5" thickBot="1">
      <c r="A6" s="127"/>
      <c r="B6" s="128" t="s">
        <v>30</v>
      </c>
      <c r="C6" s="129" t="s">
        <v>31</v>
      </c>
      <c r="D6" s="644"/>
      <c r="E6" s="645"/>
      <c r="F6" s="646"/>
      <c r="G6" s="232">
        <v>1</v>
      </c>
      <c r="H6" s="233">
        <v>1</v>
      </c>
      <c r="I6" s="233">
        <v>2</v>
      </c>
      <c r="J6" s="435" t="s">
        <v>28</v>
      </c>
      <c r="K6" s="484">
        <v>3</v>
      </c>
      <c r="L6" s="424">
        <v>4</v>
      </c>
      <c r="M6" s="424">
        <v>5</v>
      </c>
      <c r="N6" s="586">
        <v>6</v>
      </c>
    </row>
    <row r="7" spans="1:14" ht="15.75" thickBot="1">
      <c r="A7" s="62">
        <v>1</v>
      </c>
      <c r="B7" s="284" t="s">
        <v>148</v>
      </c>
      <c r="C7" s="279"/>
      <c r="D7" s="280"/>
      <c r="E7" s="280"/>
      <c r="F7" s="281"/>
      <c r="G7" s="288" t="e">
        <f>G11+G20</f>
        <v>#REF!</v>
      </c>
      <c r="H7" s="349">
        <f>SUM(H8:H10)</f>
        <v>268303.11</v>
      </c>
      <c r="I7" s="349">
        <f aca="true" t="shared" si="0" ref="I7:N7">SUM(I8:I10)</f>
        <v>364332.94999999995</v>
      </c>
      <c r="J7" s="520">
        <f t="shared" si="0"/>
        <v>238250</v>
      </c>
      <c r="K7" s="520">
        <f t="shared" si="0"/>
        <v>194270</v>
      </c>
      <c r="L7" s="520">
        <f t="shared" si="0"/>
        <v>544569</v>
      </c>
      <c r="M7" s="520">
        <f t="shared" si="0"/>
        <v>103779</v>
      </c>
      <c r="N7" s="520">
        <f t="shared" si="0"/>
        <v>103879</v>
      </c>
    </row>
    <row r="8" spans="1:14" ht="15">
      <c r="A8" s="50">
        <f aca="true" t="shared" si="1" ref="A8:A14">A7+1</f>
        <v>2</v>
      </c>
      <c r="B8" s="350" t="s">
        <v>32</v>
      </c>
      <c r="C8" s="351" t="s">
        <v>33</v>
      </c>
      <c r="D8" s="352"/>
      <c r="E8" s="353"/>
      <c r="F8" s="354"/>
      <c r="G8" s="368" t="e">
        <f>G12+#REF!</f>
        <v>#REF!</v>
      </c>
      <c r="H8" s="369">
        <f aca="true" t="shared" si="2" ref="H8:N8">H12+H34+H43+H61+H74+H83</f>
        <v>94052.62000000001</v>
      </c>
      <c r="I8" s="369">
        <f t="shared" si="2"/>
        <v>62968.76</v>
      </c>
      <c r="J8" s="522">
        <f t="shared" si="2"/>
        <v>94260</v>
      </c>
      <c r="K8" s="522">
        <f t="shared" si="2"/>
        <v>83270</v>
      </c>
      <c r="L8" s="522">
        <f t="shared" si="2"/>
        <v>207699</v>
      </c>
      <c r="M8" s="522">
        <f t="shared" si="2"/>
        <v>88779</v>
      </c>
      <c r="N8" s="522">
        <f t="shared" si="2"/>
        <v>89879</v>
      </c>
    </row>
    <row r="9" spans="1:14" ht="15">
      <c r="A9" s="50">
        <f t="shared" si="1"/>
        <v>3</v>
      </c>
      <c r="B9" s="350" t="s">
        <v>34</v>
      </c>
      <c r="C9" s="351" t="s">
        <v>35</v>
      </c>
      <c r="D9" s="352"/>
      <c r="E9" s="353"/>
      <c r="F9" s="354"/>
      <c r="G9" s="368" t="e">
        <f>G21</f>
        <v>#REF!</v>
      </c>
      <c r="H9" s="369">
        <f aca="true" t="shared" si="3" ref="H9:N9">H21+H38+H55+H69+H78+H89</f>
        <v>174250.49</v>
      </c>
      <c r="I9" s="369">
        <f t="shared" si="3"/>
        <v>301364.18999999994</v>
      </c>
      <c r="J9" s="522">
        <f t="shared" si="3"/>
        <v>143990</v>
      </c>
      <c r="K9" s="522">
        <f t="shared" si="3"/>
        <v>111000</v>
      </c>
      <c r="L9" s="522">
        <f t="shared" si="3"/>
        <v>336870</v>
      </c>
      <c r="M9" s="522">
        <f t="shared" si="3"/>
        <v>15000</v>
      </c>
      <c r="N9" s="522">
        <f t="shared" si="3"/>
        <v>14000</v>
      </c>
    </row>
    <row r="10" spans="1:14" ht="15.75" thickBot="1">
      <c r="A10" s="50">
        <f t="shared" si="1"/>
        <v>4</v>
      </c>
      <c r="B10" s="358"/>
      <c r="C10" s="359" t="s">
        <v>36</v>
      </c>
      <c r="D10" s="360"/>
      <c r="E10" s="361"/>
      <c r="F10" s="362"/>
      <c r="G10" s="372">
        <v>0</v>
      </c>
      <c r="H10" s="373">
        <v>0</v>
      </c>
      <c r="I10" s="373">
        <v>0</v>
      </c>
      <c r="J10" s="523"/>
      <c r="K10" s="523"/>
      <c r="L10" s="523"/>
      <c r="M10" s="523"/>
      <c r="N10" s="523"/>
    </row>
    <row r="11" spans="1:16" ht="13.5" thickTop="1">
      <c r="A11" s="50">
        <f t="shared" si="1"/>
        <v>5</v>
      </c>
      <c r="B11" s="144">
        <v>1</v>
      </c>
      <c r="C11" s="97" t="s">
        <v>98</v>
      </c>
      <c r="D11" s="145"/>
      <c r="E11" s="145"/>
      <c r="F11" s="146"/>
      <c r="G11" s="295">
        <f>G13</f>
        <v>66.4</v>
      </c>
      <c r="H11" s="314">
        <f>H12</f>
        <v>12624.11</v>
      </c>
      <c r="I11" s="314">
        <f aca="true" t="shared" si="4" ref="I11:N11">I12</f>
        <v>4391.77</v>
      </c>
      <c r="J11" s="524">
        <f t="shared" si="4"/>
        <v>25404</v>
      </c>
      <c r="K11" s="524">
        <f t="shared" si="4"/>
        <v>25243</v>
      </c>
      <c r="L11" s="524">
        <f t="shared" si="4"/>
        <v>123500</v>
      </c>
      <c r="M11" s="524">
        <f t="shared" si="4"/>
        <v>23500</v>
      </c>
      <c r="N11" s="524">
        <f t="shared" si="4"/>
        <v>23500</v>
      </c>
      <c r="P11" s="155" t="s">
        <v>287</v>
      </c>
    </row>
    <row r="12" spans="1:17" s="9" customFormat="1" ht="12.75">
      <c r="A12" s="50">
        <f t="shared" si="1"/>
        <v>6</v>
      </c>
      <c r="B12" s="98"/>
      <c r="C12" s="93"/>
      <c r="D12" s="307" t="s">
        <v>33</v>
      </c>
      <c r="E12" s="305"/>
      <c r="F12" s="306"/>
      <c r="G12" s="119">
        <f>G13</f>
        <v>66.4</v>
      </c>
      <c r="H12" s="308">
        <f>H13</f>
        <v>12624.11</v>
      </c>
      <c r="I12" s="308">
        <f aca="true" t="shared" si="5" ref="I12:N12">I13</f>
        <v>4391.77</v>
      </c>
      <c r="J12" s="530">
        <f t="shared" si="5"/>
        <v>25404</v>
      </c>
      <c r="K12" s="530">
        <f t="shared" si="5"/>
        <v>25243</v>
      </c>
      <c r="L12" s="530">
        <f t="shared" si="5"/>
        <v>123500</v>
      </c>
      <c r="M12" s="530">
        <f t="shared" si="5"/>
        <v>23500</v>
      </c>
      <c r="N12" s="530">
        <f t="shared" si="5"/>
        <v>23500</v>
      </c>
      <c r="O12" s="447"/>
      <c r="Q12" s="452"/>
    </row>
    <row r="13" spans="1:14" ht="12.75">
      <c r="A13" s="50">
        <f t="shared" si="1"/>
        <v>7</v>
      </c>
      <c r="B13" s="78"/>
      <c r="C13" s="100" t="s">
        <v>200</v>
      </c>
      <c r="D13" s="311" t="s">
        <v>99</v>
      </c>
      <c r="E13" s="311"/>
      <c r="F13" s="86"/>
      <c r="G13" s="87">
        <f>SUM(G14:G14)</f>
        <v>66.4</v>
      </c>
      <c r="H13" s="250">
        <f>SUM(H14:H18)</f>
        <v>12624.11</v>
      </c>
      <c r="I13" s="250">
        <f aca="true" t="shared" si="6" ref="I13:N13">SUM(I14:I18)</f>
        <v>4391.77</v>
      </c>
      <c r="J13" s="527">
        <f t="shared" si="6"/>
        <v>25404</v>
      </c>
      <c r="K13" s="527">
        <f t="shared" si="6"/>
        <v>25243</v>
      </c>
      <c r="L13" s="527">
        <f>SUM(L14:L19)</f>
        <v>123500</v>
      </c>
      <c r="M13" s="527">
        <f t="shared" si="6"/>
        <v>23500</v>
      </c>
      <c r="N13" s="527">
        <f t="shared" si="6"/>
        <v>23500</v>
      </c>
    </row>
    <row r="14" spans="1:16" ht="12.75">
      <c r="A14" s="50">
        <f t="shared" si="1"/>
        <v>8</v>
      </c>
      <c r="B14" s="78"/>
      <c r="C14" s="94" t="s">
        <v>44</v>
      </c>
      <c r="D14" s="26" t="s">
        <v>37</v>
      </c>
      <c r="E14" s="175" t="s">
        <v>89</v>
      </c>
      <c r="F14" s="170"/>
      <c r="G14" s="36">
        <f>ROUND(M14/30.126,1)</f>
        <v>66.4</v>
      </c>
      <c r="H14" s="236">
        <v>1969.4</v>
      </c>
      <c r="I14" s="236">
        <v>1987.8</v>
      </c>
      <c r="J14" s="512">
        <v>2000</v>
      </c>
      <c r="K14" s="512">
        <v>1999</v>
      </c>
      <c r="L14" s="512">
        <v>2000</v>
      </c>
      <c r="M14" s="512">
        <v>2000</v>
      </c>
      <c r="N14" s="512">
        <v>2000</v>
      </c>
      <c r="O14" s="457"/>
      <c r="P14" s="14"/>
    </row>
    <row r="15" spans="1:16" ht="12.75">
      <c r="A15" s="50">
        <v>10</v>
      </c>
      <c r="B15" s="78"/>
      <c r="C15" s="94" t="s">
        <v>44</v>
      </c>
      <c r="D15" s="223" t="s">
        <v>40</v>
      </c>
      <c r="E15" s="179" t="s">
        <v>144</v>
      </c>
      <c r="F15" s="182"/>
      <c r="G15" s="36"/>
      <c r="H15" s="236">
        <v>1881.87</v>
      </c>
      <c r="I15" s="236">
        <v>814.82</v>
      </c>
      <c r="J15" s="512">
        <v>2000</v>
      </c>
      <c r="K15" s="512">
        <v>2000</v>
      </c>
      <c r="L15" s="512">
        <v>2000</v>
      </c>
      <c r="M15" s="512">
        <v>2000</v>
      </c>
      <c r="N15" s="512">
        <v>2000</v>
      </c>
      <c r="O15" s="457"/>
      <c r="P15" s="14"/>
    </row>
    <row r="16" spans="1:16" ht="12.75">
      <c r="A16" s="50">
        <f>A15+1</f>
        <v>11</v>
      </c>
      <c r="B16" s="78"/>
      <c r="C16" s="218" t="s">
        <v>44</v>
      </c>
      <c r="D16" s="223" t="s">
        <v>41</v>
      </c>
      <c r="E16" s="206" t="s">
        <v>149</v>
      </c>
      <c r="F16" s="182"/>
      <c r="G16" s="36"/>
      <c r="H16" s="236">
        <v>3000</v>
      </c>
      <c r="I16" s="236">
        <v>1166.62</v>
      </c>
      <c r="J16" s="512">
        <v>2500</v>
      </c>
      <c r="K16" s="512">
        <v>2450</v>
      </c>
      <c r="L16" s="512">
        <v>2500</v>
      </c>
      <c r="M16" s="512">
        <v>2500</v>
      </c>
      <c r="N16" s="512">
        <v>2500</v>
      </c>
      <c r="O16" s="457"/>
      <c r="P16" s="14"/>
    </row>
    <row r="17" spans="1:16" ht="12.75">
      <c r="A17" s="50">
        <f>A16+1</f>
        <v>12</v>
      </c>
      <c r="B17" s="78"/>
      <c r="C17" s="94" t="s">
        <v>44</v>
      </c>
      <c r="D17" s="223" t="s">
        <v>55</v>
      </c>
      <c r="E17" s="209" t="s">
        <v>299</v>
      </c>
      <c r="H17" s="236">
        <v>2540</v>
      </c>
      <c r="I17" s="236">
        <v>321.6</v>
      </c>
      <c r="J17" s="514">
        <v>11904</v>
      </c>
      <c r="K17" s="512">
        <v>11904</v>
      </c>
      <c r="L17" s="514">
        <v>10000</v>
      </c>
      <c r="M17" s="514">
        <v>10000</v>
      </c>
      <c r="N17" s="514">
        <v>10000</v>
      </c>
      <c r="O17" s="457"/>
      <c r="P17" s="14"/>
    </row>
    <row r="18" spans="1:16" ht="13.5" customHeight="1">
      <c r="A18" s="50">
        <f aca="true" t="shared" si="7" ref="A18:A76">A17+1</f>
        <v>13</v>
      </c>
      <c r="B18" s="78"/>
      <c r="C18" s="94" t="s">
        <v>44</v>
      </c>
      <c r="D18" s="223" t="s">
        <v>56</v>
      </c>
      <c r="E18" s="207" t="s">
        <v>274</v>
      </c>
      <c r="F18" s="191"/>
      <c r="G18" s="36"/>
      <c r="H18" s="236">
        <v>3232.84</v>
      </c>
      <c r="I18" s="236">
        <v>100.93</v>
      </c>
      <c r="J18" s="512">
        <v>7000</v>
      </c>
      <c r="K18" s="512">
        <v>6890</v>
      </c>
      <c r="L18" s="512">
        <v>7000</v>
      </c>
      <c r="M18" s="512">
        <v>7000</v>
      </c>
      <c r="N18" s="512">
        <v>7000</v>
      </c>
      <c r="O18" s="457"/>
      <c r="P18" s="14"/>
    </row>
    <row r="19" spans="1:16" ht="13.5" customHeight="1">
      <c r="A19" s="50"/>
      <c r="B19" s="78"/>
      <c r="C19" s="218" t="s">
        <v>246</v>
      </c>
      <c r="D19" s="222" t="s">
        <v>57</v>
      </c>
      <c r="E19" s="209" t="s">
        <v>333</v>
      </c>
      <c r="F19" s="28"/>
      <c r="G19" s="36"/>
      <c r="H19" s="236">
        <v>0</v>
      </c>
      <c r="I19" s="236">
        <v>0</v>
      </c>
      <c r="J19" s="512">
        <v>0</v>
      </c>
      <c r="K19" s="512">
        <v>0</v>
      </c>
      <c r="L19" s="512">
        <v>100000</v>
      </c>
      <c r="M19" s="512">
        <v>0</v>
      </c>
      <c r="N19" s="512">
        <v>0</v>
      </c>
      <c r="O19" s="421"/>
      <c r="P19" s="14"/>
    </row>
    <row r="20" spans="1:16" ht="12.75">
      <c r="A20" s="50">
        <f>A18+1</f>
        <v>14</v>
      </c>
      <c r="B20" s="144">
        <v>2</v>
      </c>
      <c r="C20" s="97" t="s">
        <v>100</v>
      </c>
      <c r="D20" s="145"/>
      <c r="E20" s="145"/>
      <c r="F20" s="146"/>
      <c r="G20" s="295" t="e">
        <f>#REF!+G22</f>
        <v>#REF!</v>
      </c>
      <c r="H20" s="314">
        <f>H21</f>
        <v>165313.94</v>
      </c>
      <c r="I20" s="314">
        <f aca="true" t="shared" si="8" ref="I20:N20">I21</f>
        <v>281774.77999999997</v>
      </c>
      <c r="J20" s="524">
        <f t="shared" si="8"/>
        <v>72016</v>
      </c>
      <c r="K20" s="524">
        <f t="shared" si="8"/>
        <v>44926</v>
      </c>
      <c r="L20" s="524">
        <f t="shared" si="8"/>
        <v>298962</v>
      </c>
      <c r="M20" s="524">
        <f t="shared" si="8"/>
        <v>0</v>
      </c>
      <c r="N20" s="524">
        <f t="shared" si="8"/>
        <v>0</v>
      </c>
      <c r="P20" s="14"/>
    </row>
    <row r="21" spans="1:16" ht="12.75">
      <c r="A21" s="50">
        <f t="shared" si="7"/>
        <v>15</v>
      </c>
      <c r="B21" s="78"/>
      <c r="C21" s="25"/>
      <c r="D21" s="307" t="s">
        <v>35</v>
      </c>
      <c r="E21" s="305"/>
      <c r="F21" s="306"/>
      <c r="G21" s="119" t="e">
        <f>G22</f>
        <v>#REF!</v>
      </c>
      <c r="H21" s="253">
        <f>H22</f>
        <v>165313.94</v>
      </c>
      <c r="I21" s="253">
        <f aca="true" t="shared" si="9" ref="I21:N21">I22</f>
        <v>281774.77999999997</v>
      </c>
      <c r="J21" s="525">
        <f t="shared" si="9"/>
        <v>72016</v>
      </c>
      <c r="K21" s="525">
        <f t="shared" si="9"/>
        <v>44926</v>
      </c>
      <c r="L21" s="525">
        <f t="shared" si="9"/>
        <v>298962</v>
      </c>
      <c r="M21" s="525">
        <f t="shared" si="9"/>
        <v>0</v>
      </c>
      <c r="N21" s="525">
        <f t="shared" si="9"/>
        <v>0</v>
      </c>
      <c r="P21" s="14"/>
    </row>
    <row r="22" spans="1:16" ht="12.75">
      <c r="A22" s="50">
        <f t="shared" si="7"/>
        <v>16</v>
      </c>
      <c r="B22" s="78"/>
      <c r="C22" s="100" t="s">
        <v>200</v>
      </c>
      <c r="D22" s="311" t="s">
        <v>99</v>
      </c>
      <c r="E22" s="311"/>
      <c r="F22" s="252"/>
      <c r="G22" s="89" t="e">
        <f>SUM(G24:G36)</f>
        <v>#REF!</v>
      </c>
      <c r="H22" s="274">
        <f>SUM(H23:H32)</f>
        <v>165313.94</v>
      </c>
      <c r="I22" s="274">
        <f>SUM(I23:I32)</f>
        <v>281774.77999999997</v>
      </c>
      <c r="J22" s="526">
        <f>SUM(J23:J32)</f>
        <v>72016</v>
      </c>
      <c r="K22" s="526">
        <f>SUM(K23:K32)</f>
        <v>44926</v>
      </c>
      <c r="L22" s="526">
        <f>SUM(L23:L32)</f>
        <v>298962</v>
      </c>
      <c r="M22" s="526">
        <f>SUM(M23:M30)</f>
        <v>0</v>
      </c>
      <c r="N22" s="526">
        <f>SUM(N23:N30)</f>
        <v>0</v>
      </c>
      <c r="P22" s="14"/>
    </row>
    <row r="23" spans="1:16" ht="12.75">
      <c r="A23" s="50">
        <f t="shared" si="7"/>
        <v>17</v>
      </c>
      <c r="B23" s="78"/>
      <c r="C23" s="224" t="s">
        <v>45</v>
      </c>
      <c r="D23" s="223" t="s">
        <v>37</v>
      </c>
      <c r="E23" s="328" t="s">
        <v>308</v>
      </c>
      <c r="F23" s="329"/>
      <c r="G23" s="213"/>
      <c r="H23" s="236">
        <v>153765.72</v>
      </c>
      <c r="I23" s="236">
        <v>224108.98</v>
      </c>
      <c r="J23" s="512">
        <v>0</v>
      </c>
      <c r="K23" s="512">
        <v>0</v>
      </c>
      <c r="L23" s="512">
        <v>0</v>
      </c>
      <c r="M23" s="512">
        <v>0</v>
      </c>
      <c r="N23" s="512">
        <v>0</v>
      </c>
      <c r="O23" s="457"/>
      <c r="P23" s="14"/>
    </row>
    <row r="24" spans="1:16" ht="12.75">
      <c r="A24" s="50">
        <f t="shared" si="7"/>
        <v>18</v>
      </c>
      <c r="B24" s="79"/>
      <c r="C24" s="25" t="s">
        <v>45</v>
      </c>
      <c r="D24" s="223" t="s">
        <v>40</v>
      </c>
      <c r="E24" s="328" t="s">
        <v>269</v>
      </c>
      <c r="F24" s="329"/>
      <c r="G24" s="213">
        <f>ROUND(M24/30.126,1)</f>
        <v>0</v>
      </c>
      <c r="H24" s="236">
        <v>11548.22</v>
      </c>
      <c r="I24" s="236">
        <v>0</v>
      </c>
      <c r="J24" s="512">
        <v>0</v>
      </c>
      <c r="K24" s="512">
        <v>0</v>
      </c>
      <c r="L24" s="512">
        <v>0</v>
      </c>
      <c r="M24" s="512">
        <v>0</v>
      </c>
      <c r="N24" s="512">
        <v>0</v>
      </c>
      <c r="P24" s="14"/>
    </row>
    <row r="25" spans="1:16" ht="12.75">
      <c r="A25" s="50">
        <f t="shared" si="7"/>
        <v>19</v>
      </c>
      <c r="B25" s="79"/>
      <c r="C25" s="224" t="s">
        <v>45</v>
      </c>
      <c r="D25" s="223" t="s">
        <v>41</v>
      </c>
      <c r="E25" s="331" t="s">
        <v>329</v>
      </c>
      <c r="F25" s="329"/>
      <c r="G25" s="213"/>
      <c r="H25" s="260">
        <v>0</v>
      </c>
      <c r="I25" s="260">
        <v>50137.64</v>
      </c>
      <c r="J25" s="512">
        <v>0</v>
      </c>
      <c r="K25" s="512">
        <v>0</v>
      </c>
      <c r="L25" s="512">
        <v>0</v>
      </c>
      <c r="M25" s="512">
        <v>0</v>
      </c>
      <c r="N25" s="512">
        <v>0</v>
      </c>
      <c r="P25" s="14"/>
    </row>
    <row r="26" spans="1:16" ht="12.75">
      <c r="A26" s="50">
        <f>A25+1</f>
        <v>20</v>
      </c>
      <c r="B26" s="79"/>
      <c r="C26" s="141">
        <v>700</v>
      </c>
      <c r="D26" s="223" t="s">
        <v>55</v>
      </c>
      <c r="E26" s="208" t="s">
        <v>309</v>
      </c>
      <c r="F26" s="332"/>
      <c r="G26" s="36">
        <f>ROUND(M26/30.126,1)</f>
        <v>0</v>
      </c>
      <c r="H26" s="260">
        <v>0</v>
      </c>
      <c r="I26" s="260">
        <v>7528.16</v>
      </c>
      <c r="J26" s="512">
        <v>0</v>
      </c>
      <c r="K26" s="512">
        <v>0</v>
      </c>
      <c r="L26" s="512">
        <v>0</v>
      </c>
      <c r="M26" s="512">
        <v>0</v>
      </c>
      <c r="N26" s="512">
        <v>0</v>
      </c>
      <c r="P26" s="14"/>
    </row>
    <row r="27" spans="1:16" ht="12.75">
      <c r="A27" s="50"/>
      <c r="B27" s="79"/>
      <c r="C27" s="578">
        <v>700</v>
      </c>
      <c r="D27" s="267" t="s">
        <v>56</v>
      </c>
      <c r="E27" s="580" t="s">
        <v>327</v>
      </c>
      <c r="F27" s="579"/>
      <c r="G27" s="36"/>
      <c r="H27" s="260">
        <v>0</v>
      </c>
      <c r="I27" s="260">
        <v>0</v>
      </c>
      <c r="J27" s="512">
        <v>27090</v>
      </c>
      <c r="K27" s="512">
        <v>0</v>
      </c>
      <c r="L27" s="512">
        <v>28942</v>
      </c>
      <c r="M27" s="512">
        <v>0</v>
      </c>
      <c r="N27" s="512">
        <v>0</v>
      </c>
      <c r="P27" s="14"/>
    </row>
    <row r="28" spans="1:16" ht="12.75">
      <c r="A28" s="50"/>
      <c r="B28" s="79"/>
      <c r="C28" s="578">
        <v>700</v>
      </c>
      <c r="D28" s="267" t="s">
        <v>57</v>
      </c>
      <c r="E28" s="580" t="s">
        <v>328</v>
      </c>
      <c r="F28" s="579"/>
      <c r="G28" s="36"/>
      <c r="H28" s="260">
        <v>0</v>
      </c>
      <c r="I28" s="260">
        <v>0</v>
      </c>
      <c r="J28" s="512">
        <v>0</v>
      </c>
      <c r="K28" s="512">
        <v>0</v>
      </c>
      <c r="L28" s="512">
        <v>31200</v>
      </c>
      <c r="M28" s="512">
        <v>0</v>
      </c>
      <c r="N28" s="512">
        <v>0</v>
      </c>
      <c r="P28" s="14"/>
    </row>
    <row r="29" spans="1:16" ht="12.75">
      <c r="A29" s="50"/>
      <c r="B29" s="79"/>
      <c r="C29" s="578">
        <v>700</v>
      </c>
      <c r="D29" s="267" t="s">
        <v>76</v>
      </c>
      <c r="E29" s="580" t="s">
        <v>313</v>
      </c>
      <c r="F29" s="579"/>
      <c r="G29" s="36"/>
      <c r="H29" s="260">
        <v>0</v>
      </c>
      <c r="I29" s="260">
        <v>0</v>
      </c>
      <c r="J29" s="512">
        <v>5970</v>
      </c>
      <c r="K29" s="512">
        <v>5970</v>
      </c>
      <c r="L29" s="512">
        <v>234520</v>
      </c>
      <c r="M29" s="512">
        <v>0</v>
      </c>
      <c r="N29" s="512">
        <v>0</v>
      </c>
      <c r="P29" s="14"/>
    </row>
    <row r="30" spans="1:16" ht="12.75">
      <c r="A30" s="50"/>
      <c r="B30" s="79"/>
      <c r="C30" s="578">
        <v>700</v>
      </c>
      <c r="D30" s="267" t="s">
        <v>78</v>
      </c>
      <c r="E30" s="580" t="s">
        <v>314</v>
      </c>
      <c r="F30" s="579"/>
      <c r="G30" s="36"/>
      <c r="H30" s="260">
        <v>0</v>
      </c>
      <c r="I30" s="260">
        <v>0</v>
      </c>
      <c r="J30" s="512">
        <v>32356</v>
      </c>
      <c r="K30" s="512">
        <v>32356</v>
      </c>
      <c r="L30" s="512">
        <v>0</v>
      </c>
      <c r="M30" s="512">
        <v>0</v>
      </c>
      <c r="N30" s="512">
        <v>0</v>
      </c>
      <c r="P30" s="14"/>
    </row>
    <row r="31" spans="1:16" ht="12.75">
      <c r="A31" s="50"/>
      <c r="B31" s="79"/>
      <c r="C31" s="578">
        <v>700</v>
      </c>
      <c r="D31" s="267" t="s">
        <v>79</v>
      </c>
      <c r="E31" s="580" t="s">
        <v>322</v>
      </c>
      <c r="F31" s="579"/>
      <c r="G31" s="36"/>
      <c r="H31" s="260">
        <v>0</v>
      </c>
      <c r="I31" s="260">
        <v>0</v>
      </c>
      <c r="J31" s="512">
        <v>6600</v>
      </c>
      <c r="K31" s="512">
        <v>6600</v>
      </c>
      <c r="L31" s="512">
        <v>0</v>
      </c>
      <c r="M31" s="512">
        <v>0</v>
      </c>
      <c r="N31" s="512">
        <v>0</v>
      </c>
      <c r="P31" s="14"/>
    </row>
    <row r="32" spans="1:16" ht="12.75">
      <c r="A32" s="50"/>
      <c r="B32" s="79"/>
      <c r="C32" s="578">
        <v>700</v>
      </c>
      <c r="D32" s="222" t="s">
        <v>81</v>
      </c>
      <c r="E32" s="208" t="s">
        <v>326</v>
      </c>
      <c r="F32" s="579"/>
      <c r="G32" s="36"/>
      <c r="H32" s="260">
        <v>0</v>
      </c>
      <c r="I32" s="260">
        <v>0</v>
      </c>
      <c r="J32" s="512">
        <v>0</v>
      </c>
      <c r="K32" s="512">
        <v>0</v>
      </c>
      <c r="L32" s="512">
        <v>4300</v>
      </c>
      <c r="M32" s="512">
        <v>0</v>
      </c>
      <c r="N32" s="512">
        <v>0</v>
      </c>
      <c r="P32" s="14"/>
    </row>
    <row r="33" spans="1:16" ht="12.75">
      <c r="A33" s="50" t="e">
        <f>#REF!+1</f>
        <v>#REF!</v>
      </c>
      <c r="B33" s="144">
        <v>3</v>
      </c>
      <c r="C33" s="97" t="s">
        <v>151</v>
      </c>
      <c r="D33" s="145"/>
      <c r="E33" s="145"/>
      <c r="F33" s="146"/>
      <c r="G33" s="295" t="e">
        <f>#REF!+G36</f>
        <v>#REF!</v>
      </c>
      <c r="H33" s="314">
        <f>SUM(H34+H38)</f>
        <v>14153.57</v>
      </c>
      <c r="I33" s="314">
        <f aca="true" t="shared" si="10" ref="I33:N33">SUM(I34+I38)</f>
        <v>25990.4</v>
      </c>
      <c r="J33" s="524">
        <f t="shared" si="10"/>
        <v>52054</v>
      </c>
      <c r="K33" s="524">
        <f t="shared" si="10"/>
        <v>43674</v>
      </c>
      <c r="L33" s="524">
        <f t="shared" si="10"/>
        <v>10000</v>
      </c>
      <c r="M33" s="524">
        <f t="shared" si="10"/>
        <v>8000</v>
      </c>
      <c r="N33" s="524">
        <f t="shared" si="10"/>
        <v>8000</v>
      </c>
      <c r="P33" s="14"/>
    </row>
    <row r="34" spans="1:16" ht="12.75">
      <c r="A34" s="50" t="e">
        <f t="shared" si="7"/>
        <v>#REF!</v>
      </c>
      <c r="B34" s="98"/>
      <c r="C34" s="93"/>
      <c r="D34" s="307" t="s">
        <v>33</v>
      </c>
      <c r="E34" s="305"/>
      <c r="F34" s="306"/>
      <c r="G34" s="119">
        <f>G35</f>
        <v>0</v>
      </c>
      <c r="H34" s="308">
        <f>H35</f>
        <v>14153.57</v>
      </c>
      <c r="I34" s="308">
        <f aca="true" t="shared" si="11" ref="I34:N34">I35</f>
        <v>10690.4</v>
      </c>
      <c r="J34" s="530">
        <f t="shared" si="11"/>
        <v>10480</v>
      </c>
      <c r="K34" s="530">
        <f t="shared" si="11"/>
        <v>8000</v>
      </c>
      <c r="L34" s="530">
        <f t="shared" si="11"/>
        <v>8000</v>
      </c>
      <c r="M34" s="530">
        <f t="shared" si="11"/>
        <v>8000</v>
      </c>
      <c r="N34" s="530">
        <f t="shared" si="11"/>
        <v>8000</v>
      </c>
      <c r="P34" s="14"/>
    </row>
    <row r="35" spans="1:17" s="42" customFormat="1" ht="12.75">
      <c r="A35" s="50" t="e">
        <f t="shared" si="7"/>
        <v>#REF!</v>
      </c>
      <c r="B35" s="142"/>
      <c r="C35" s="100" t="s">
        <v>152</v>
      </c>
      <c r="D35" s="311" t="s">
        <v>151</v>
      </c>
      <c r="E35" s="311"/>
      <c r="F35" s="86"/>
      <c r="G35" s="87"/>
      <c r="H35" s="275">
        <f>SUM(H36:H37)</f>
        <v>14153.57</v>
      </c>
      <c r="I35" s="275">
        <f aca="true" t="shared" si="12" ref="I35:N35">SUM(I36:I37)</f>
        <v>10690.4</v>
      </c>
      <c r="J35" s="518">
        <f t="shared" si="12"/>
        <v>10480</v>
      </c>
      <c r="K35" s="518">
        <f t="shared" si="12"/>
        <v>8000</v>
      </c>
      <c r="L35" s="518">
        <f t="shared" si="12"/>
        <v>8000</v>
      </c>
      <c r="M35" s="518">
        <f t="shared" si="12"/>
        <v>8000</v>
      </c>
      <c r="N35" s="518">
        <f t="shared" si="12"/>
        <v>8000</v>
      </c>
      <c r="O35" s="449"/>
      <c r="P35" s="536"/>
      <c r="Q35" s="456"/>
    </row>
    <row r="36" spans="1:16" ht="12.75">
      <c r="A36" s="50" t="e">
        <f t="shared" si="7"/>
        <v>#REF!</v>
      </c>
      <c r="B36" s="143"/>
      <c r="C36" s="25" t="s">
        <v>44</v>
      </c>
      <c r="D36" s="26" t="s">
        <v>37</v>
      </c>
      <c r="E36" s="334" t="s">
        <v>276</v>
      </c>
      <c r="F36" s="335"/>
      <c r="G36" s="213">
        <f>ROUND(M36/30.126,1)</f>
        <v>265.6</v>
      </c>
      <c r="H36" s="236">
        <v>4153.57</v>
      </c>
      <c r="I36" s="236">
        <v>4458.4</v>
      </c>
      <c r="J36" s="512">
        <v>10480</v>
      </c>
      <c r="K36" s="512">
        <v>8000</v>
      </c>
      <c r="L36" s="512">
        <v>8000</v>
      </c>
      <c r="M36" s="512">
        <v>8000</v>
      </c>
      <c r="N36" s="512">
        <v>8000</v>
      </c>
      <c r="O36" s="457"/>
      <c r="P36" s="14"/>
    </row>
    <row r="37" spans="1:16" ht="12.75">
      <c r="A37" s="50" t="e">
        <f>#REF!+1</f>
        <v>#REF!</v>
      </c>
      <c r="B37" s="143"/>
      <c r="C37" s="224" t="s">
        <v>44</v>
      </c>
      <c r="D37" s="222" t="s">
        <v>40</v>
      </c>
      <c r="E37" s="207" t="s">
        <v>286</v>
      </c>
      <c r="F37" s="214"/>
      <c r="G37" s="213"/>
      <c r="H37" s="236">
        <v>10000</v>
      </c>
      <c r="I37" s="236">
        <v>6232</v>
      </c>
      <c r="J37" s="512">
        <v>0</v>
      </c>
      <c r="K37" s="512">
        <v>0</v>
      </c>
      <c r="L37" s="512">
        <v>0</v>
      </c>
      <c r="M37" s="512">
        <v>0</v>
      </c>
      <c r="N37" s="512">
        <v>0</v>
      </c>
      <c r="O37" s="457"/>
      <c r="P37" s="14"/>
    </row>
    <row r="38" spans="1:16" ht="12.75">
      <c r="A38" s="50">
        <v>29</v>
      </c>
      <c r="B38" s="74"/>
      <c r="C38" s="25"/>
      <c r="D38" s="307" t="s">
        <v>35</v>
      </c>
      <c r="E38" s="305"/>
      <c r="F38" s="306"/>
      <c r="G38" s="119" t="e">
        <f>G39</f>
        <v>#REF!</v>
      </c>
      <c r="H38" s="253">
        <f>H39</f>
        <v>0</v>
      </c>
      <c r="I38" s="253">
        <f aca="true" t="shared" si="13" ref="I38:N38">I39</f>
        <v>15300</v>
      </c>
      <c r="J38" s="525">
        <f t="shared" si="13"/>
        <v>41574</v>
      </c>
      <c r="K38" s="525">
        <f t="shared" si="13"/>
        <v>35674</v>
      </c>
      <c r="L38" s="525">
        <f t="shared" si="13"/>
        <v>2000</v>
      </c>
      <c r="M38" s="525">
        <f t="shared" si="13"/>
        <v>0</v>
      </c>
      <c r="N38" s="525">
        <f t="shared" si="13"/>
        <v>0</v>
      </c>
      <c r="P38" s="14"/>
    </row>
    <row r="39" spans="1:16" ht="12.75">
      <c r="A39" s="50">
        <f t="shared" si="7"/>
        <v>30</v>
      </c>
      <c r="B39" s="74"/>
      <c r="C39" s="100" t="s">
        <v>152</v>
      </c>
      <c r="D39" s="311" t="s">
        <v>151</v>
      </c>
      <c r="E39" s="311"/>
      <c r="F39" s="86"/>
      <c r="G39" s="87" t="e">
        <f>SUM(#REF!)</f>
        <v>#REF!</v>
      </c>
      <c r="H39" s="275">
        <f>SUM(H40:H41)</f>
        <v>0</v>
      </c>
      <c r="I39" s="275">
        <f aca="true" t="shared" si="14" ref="I39:N39">SUM(I40:I41)</f>
        <v>15300</v>
      </c>
      <c r="J39" s="518">
        <f t="shared" si="14"/>
        <v>41574</v>
      </c>
      <c r="K39" s="518">
        <f t="shared" si="14"/>
        <v>35674</v>
      </c>
      <c r="L39" s="518">
        <f t="shared" si="14"/>
        <v>2000</v>
      </c>
      <c r="M39" s="518">
        <f t="shared" si="14"/>
        <v>0</v>
      </c>
      <c r="N39" s="518">
        <f t="shared" si="14"/>
        <v>0</v>
      </c>
      <c r="P39" s="14"/>
    </row>
    <row r="40" spans="1:16" ht="12.75">
      <c r="A40" s="50" t="e">
        <f>#REF!+1</f>
        <v>#REF!</v>
      </c>
      <c r="B40" s="98"/>
      <c r="C40" s="470">
        <v>700</v>
      </c>
      <c r="D40" s="219">
        <v>3</v>
      </c>
      <c r="E40" s="475" t="s">
        <v>281</v>
      </c>
      <c r="H40" s="256">
        <v>0</v>
      </c>
      <c r="I40" s="256">
        <v>15300</v>
      </c>
      <c r="J40" s="512">
        <v>5900</v>
      </c>
      <c r="K40" s="512">
        <v>0</v>
      </c>
      <c r="L40" s="548">
        <v>0</v>
      </c>
      <c r="M40" s="514">
        <v>0</v>
      </c>
      <c r="N40" s="512">
        <v>0</v>
      </c>
      <c r="O40" s="457"/>
      <c r="P40" s="14"/>
    </row>
    <row r="41" spans="1:16" ht="12.75">
      <c r="A41" s="50">
        <v>35</v>
      </c>
      <c r="B41" s="98"/>
      <c r="C41" s="470">
        <v>700</v>
      </c>
      <c r="D41" s="223" t="s">
        <v>55</v>
      </c>
      <c r="E41" s="429" t="s">
        <v>300</v>
      </c>
      <c r="F41" s="214"/>
      <c r="G41" s="213"/>
      <c r="H41" s="236">
        <v>0</v>
      </c>
      <c r="I41" s="236">
        <v>0</v>
      </c>
      <c r="J41" s="512">
        <v>35674</v>
      </c>
      <c r="K41" s="512">
        <v>35674</v>
      </c>
      <c r="L41" s="512">
        <v>2000</v>
      </c>
      <c r="M41" s="540">
        <v>0</v>
      </c>
      <c r="N41" s="512">
        <v>0</v>
      </c>
      <c r="O41" s="421"/>
      <c r="P41" s="14"/>
    </row>
    <row r="42" spans="1:16" ht="12.75">
      <c r="A42" s="50">
        <v>36</v>
      </c>
      <c r="B42" s="144">
        <v>4</v>
      </c>
      <c r="C42" s="97" t="s">
        <v>153</v>
      </c>
      <c r="D42" s="145"/>
      <c r="E42" s="145"/>
      <c r="F42" s="146"/>
      <c r="G42" s="295" t="e">
        <f>#REF!+#REF!</f>
        <v>#REF!</v>
      </c>
      <c r="H42" s="314">
        <f>SUM(H43+H55)</f>
        <v>38894.6</v>
      </c>
      <c r="I42" s="314">
        <f aca="true" t="shared" si="15" ref="I42:N42">SUM(I43+I55)</f>
        <v>18783.58</v>
      </c>
      <c r="J42" s="524">
        <f t="shared" si="15"/>
        <v>37206</v>
      </c>
      <c r="K42" s="524">
        <f t="shared" si="15"/>
        <v>30271</v>
      </c>
      <c r="L42" s="524">
        <f t="shared" si="15"/>
        <v>46131</v>
      </c>
      <c r="M42" s="524">
        <f t="shared" si="15"/>
        <v>25323</v>
      </c>
      <c r="N42" s="524">
        <f t="shared" si="15"/>
        <v>24423</v>
      </c>
      <c r="P42" s="14"/>
    </row>
    <row r="43" spans="1:16" ht="12.75">
      <c r="A43" s="50">
        <f t="shared" si="7"/>
        <v>37</v>
      </c>
      <c r="B43" s="98"/>
      <c r="C43" s="93"/>
      <c r="D43" s="307" t="s">
        <v>33</v>
      </c>
      <c r="E43" s="305"/>
      <c r="F43" s="306"/>
      <c r="G43" s="119">
        <f>G44+G56</f>
        <v>368.5</v>
      </c>
      <c r="H43" s="308">
        <f>H44</f>
        <v>32620.64</v>
      </c>
      <c r="I43" s="308">
        <f aca="true" t="shared" si="16" ref="I43:N43">I44</f>
        <v>18783.58</v>
      </c>
      <c r="J43" s="530">
        <f t="shared" si="16"/>
        <v>22206</v>
      </c>
      <c r="K43" s="530">
        <f t="shared" si="16"/>
        <v>15271</v>
      </c>
      <c r="L43" s="530">
        <f t="shared" si="16"/>
        <v>22223</v>
      </c>
      <c r="M43" s="530">
        <f t="shared" si="16"/>
        <v>22323</v>
      </c>
      <c r="N43" s="530">
        <f t="shared" si="16"/>
        <v>22423</v>
      </c>
      <c r="P43" s="14"/>
    </row>
    <row r="44" spans="1:16" ht="12.75">
      <c r="A44" s="50">
        <f t="shared" si="7"/>
        <v>38</v>
      </c>
      <c r="B44" s="78"/>
      <c r="C44" s="100" t="s">
        <v>154</v>
      </c>
      <c r="D44" s="310" t="s">
        <v>155</v>
      </c>
      <c r="E44" s="311"/>
      <c r="F44" s="86"/>
      <c r="G44" s="87">
        <f>SUM(G45:G52)</f>
        <v>368.5</v>
      </c>
      <c r="H44" s="250">
        <f>SUM(H45:H54)</f>
        <v>32620.64</v>
      </c>
      <c r="I44" s="250">
        <f aca="true" t="shared" si="17" ref="I44:N44">SUM(I45:I54)</f>
        <v>18783.58</v>
      </c>
      <c r="J44" s="527">
        <f t="shared" si="17"/>
        <v>22206</v>
      </c>
      <c r="K44" s="527">
        <f t="shared" si="17"/>
        <v>15271</v>
      </c>
      <c r="L44" s="527">
        <f t="shared" si="17"/>
        <v>22223</v>
      </c>
      <c r="M44" s="527">
        <f t="shared" si="17"/>
        <v>22323</v>
      </c>
      <c r="N44" s="527">
        <f t="shared" si="17"/>
        <v>22423</v>
      </c>
      <c r="P44" s="14"/>
    </row>
    <row r="45" spans="1:16" ht="12.75">
      <c r="A45" s="50">
        <f t="shared" si="7"/>
        <v>39</v>
      </c>
      <c r="B45" s="79"/>
      <c r="C45" s="25" t="s">
        <v>68</v>
      </c>
      <c r="D45" s="26" t="s">
        <v>37</v>
      </c>
      <c r="E45" s="175" t="s">
        <v>111</v>
      </c>
      <c r="F45" s="170"/>
      <c r="G45" s="36">
        <f>ROUND(M45/30.126,1)</f>
        <v>268.9</v>
      </c>
      <c r="H45" s="236">
        <v>9193.43</v>
      </c>
      <c r="I45" s="236">
        <v>6043.22</v>
      </c>
      <c r="J45" s="512">
        <v>8000</v>
      </c>
      <c r="K45" s="512">
        <v>3000</v>
      </c>
      <c r="L45" s="512">
        <v>8000</v>
      </c>
      <c r="M45" s="512">
        <v>8100</v>
      </c>
      <c r="N45" s="512">
        <v>8200</v>
      </c>
      <c r="O45" s="457"/>
      <c r="P45" s="14"/>
    </row>
    <row r="46" spans="1:16" ht="12.75">
      <c r="A46" s="50">
        <f t="shared" si="7"/>
        <v>40</v>
      </c>
      <c r="B46" s="79"/>
      <c r="C46" s="25" t="s">
        <v>68</v>
      </c>
      <c r="D46" s="26" t="s">
        <v>40</v>
      </c>
      <c r="E46" s="206" t="s">
        <v>270</v>
      </c>
      <c r="F46" s="182"/>
      <c r="G46" s="36"/>
      <c r="H46" s="236">
        <v>7109.07</v>
      </c>
      <c r="I46" s="236">
        <v>0</v>
      </c>
      <c r="J46" s="512">
        <v>0</v>
      </c>
      <c r="K46" s="512">
        <v>0</v>
      </c>
      <c r="L46" s="512">
        <v>0</v>
      </c>
      <c r="M46" s="512">
        <v>0</v>
      </c>
      <c r="N46" s="512">
        <v>0</v>
      </c>
      <c r="O46" s="457"/>
      <c r="P46" s="14"/>
    </row>
    <row r="47" spans="1:16" ht="12.75">
      <c r="A47" s="50">
        <f t="shared" si="7"/>
        <v>41</v>
      </c>
      <c r="B47" s="79"/>
      <c r="C47" s="25" t="s">
        <v>70</v>
      </c>
      <c r="D47" s="26" t="s">
        <v>41</v>
      </c>
      <c r="E47" s="179" t="s">
        <v>112</v>
      </c>
      <c r="F47" s="182"/>
      <c r="G47" s="36">
        <f>ROUND(M47/30.126,1)</f>
        <v>99.6</v>
      </c>
      <c r="H47" s="236">
        <v>3236.54</v>
      </c>
      <c r="I47" s="236">
        <v>1802.35</v>
      </c>
      <c r="J47" s="512">
        <v>3000</v>
      </c>
      <c r="K47" s="512">
        <v>1065</v>
      </c>
      <c r="L47" s="512">
        <v>3000</v>
      </c>
      <c r="M47" s="512">
        <v>3000</v>
      </c>
      <c r="N47" s="512">
        <v>3000</v>
      </c>
      <c r="O47" s="457"/>
      <c r="P47" s="14"/>
    </row>
    <row r="48" spans="1:16" ht="12.75">
      <c r="A48" s="50">
        <f t="shared" si="7"/>
        <v>42</v>
      </c>
      <c r="B48" s="79"/>
      <c r="C48" s="25" t="s">
        <v>70</v>
      </c>
      <c r="D48" s="26" t="s">
        <v>55</v>
      </c>
      <c r="E48" s="206" t="s">
        <v>271</v>
      </c>
      <c r="F48" s="182"/>
      <c r="G48" s="36"/>
      <c r="H48" s="236">
        <v>2423.14</v>
      </c>
      <c r="I48" s="236">
        <v>0</v>
      </c>
      <c r="J48" s="512">
        <v>0</v>
      </c>
      <c r="K48" s="512">
        <v>0</v>
      </c>
      <c r="L48" s="512">
        <v>0</v>
      </c>
      <c r="M48" s="512">
        <v>0</v>
      </c>
      <c r="N48" s="512">
        <v>0</v>
      </c>
      <c r="O48" s="457"/>
      <c r="P48" s="14"/>
    </row>
    <row r="49" spans="1:16" ht="12.75">
      <c r="A49" s="50">
        <f t="shared" si="7"/>
        <v>43</v>
      </c>
      <c r="B49" s="79"/>
      <c r="C49" s="25" t="s">
        <v>44</v>
      </c>
      <c r="D49" s="26" t="s">
        <v>56</v>
      </c>
      <c r="E49" s="206" t="s">
        <v>89</v>
      </c>
      <c r="F49" s="212"/>
      <c r="G49" s="213"/>
      <c r="H49" s="236">
        <v>3499.59</v>
      </c>
      <c r="I49" s="236">
        <v>3768.1</v>
      </c>
      <c r="J49" s="512">
        <v>3500</v>
      </c>
      <c r="K49" s="512">
        <v>3500</v>
      </c>
      <c r="L49" s="512">
        <v>3500</v>
      </c>
      <c r="M49" s="512">
        <v>3500</v>
      </c>
      <c r="N49" s="512">
        <v>3500</v>
      </c>
      <c r="O49" s="457"/>
      <c r="P49" s="14"/>
    </row>
    <row r="50" spans="1:16" ht="12.75">
      <c r="A50" s="50">
        <f t="shared" si="7"/>
        <v>44</v>
      </c>
      <c r="B50" s="79"/>
      <c r="C50" s="25" t="s">
        <v>44</v>
      </c>
      <c r="D50" s="223" t="s">
        <v>57</v>
      </c>
      <c r="E50" s="179" t="s">
        <v>144</v>
      </c>
      <c r="F50" s="182"/>
      <c r="G50" s="36"/>
      <c r="H50" s="236">
        <v>2004.75</v>
      </c>
      <c r="I50" s="236">
        <v>1967.68</v>
      </c>
      <c r="J50" s="512">
        <v>2200</v>
      </c>
      <c r="K50" s="512">
        <v>2200</v>
      </c>
      <c r="L50" s="512">
        <v>2200</v>
      </c>
      <c r="M50" s="512">
        <v>2200</v>
      </c>
      <c r="N50" s="512">
        <v>2200</v>
      </c>
      <c r="O50" s="457"/>
      <c r="P50" s="14"/>
    </row>
    <row r="51" spans="1:16" ht="12.75">
      <c r="A51" s="50">
        <f t="shared" si="7"/>
        <v>45</v>
      </c>
      <c r="B51" s="79"/>
      <c r="C51" s="25" t="s">
        <v>44</v>
      </c>
      <c r="D51" s="223" t="s">
        <v>76</v>
      </c>
      <c r="E51" s="179" t="s">
        <v>149</v>
      </c>
      <c r="F51" s="182"/>
      <c r="G51" s="36"/>
      <c r="H51" s="236">
        <v>576.46</v>
      </c>
      <c r="I51" s="236">
        <v>255.75</v>
      </c>
      <c r="J51" s="512">
        <v>600</v>
      </c>
      <c r="K51" s="512">
        <v>600</v>
      </c>
      <c r="L51" s="512">
        <v>600</v>
      </c>
      <c r="M51" s="512">
        <v>600</v>
      </c>
      <c r="N51" s="512">
        <v>600</v>
      </c>
      <c r="O51" s="457"/>
      <c r="P51" s="14"/>
    </row>
    <row r="52" spans="1:16" ht="12.75">
      <c r="A52" s="50">
        <f t="shared" si="7"/>
        <v>46</v>
      </c>
      <c r="B52" s="79"/>
      <c r="C52" s="25" t="s">
        <v>44</v>
      </c>
      <c r="D52" s="223" t="s">
        <v>78</v>
      </c>
      <c r="E52" s="179" t="s">
        <v>156</v>
      </c>
      <c r="F52" s="182"/>
      <c r="G52" s="36"/>
      <c r="H52" s="236">
        <v>4225.88</v>
      </c>
      <c r="I52" s="236">
        <v>4692.87</v>
      </c>
      <c r="J52" s="512">
        <v>4500</v>
      </c>
      <c r="K52" s="512">
        <v>4500</v>
      </c>
      <c r="L52" s="512">
        <v>4500</v>
      </c>
      <c r="M52" s="512">
        <v>4500</v>
      </c>
      <c r="N52" s="512">
        <v>4500</v>
      </c>
      <c r="O52" s="457"/>
      <c r="P52" s="14"/>
    </row>
    <row r="53" spans="1:16" ht="12.75">
      <c r="A53" s="50" t="e">
        <f>#REF!+1</f>
        <v>#REF!</v>
      </c>
      <c r="B53" s="79"/>
      <c r="C53" s="25" t="s">
        <v>246</v>
      </c>
      <c r="D53" s="222" t="s">
        <v>79</v>
      </c>
      <c r="E53" s="439" t="s">
        <v>247</v>
      </c>
      <c r="F53" s="440"/>
      <c r="G53" s="36"/>
      <c r="H53" s="236">
        <v>351.78</v>
      </c>
      <c r="I53" s="236">
        <v>145.74</v>
      </c>
      <c r="J53" s="512">
        <v>406</v>
      </c>
      <c r="K53" s="512">
        <v>406</v>
      </c>
      <c r="L53" s="512">
        <v>423</v>
      </c>
      <c r="M53" s="512">
        <v>423</v>
      </c>
      <c r="N53" s="512">
        <v>423</v>
      </c>
      <c r="O53" s="421"/>
      <c r="P53" s="14"/>
    </row>
    <row r="54" spans="1:16" ht="12.75">
      <c r="A54" s="50" t="e">
        <f t="shared" si="7"/>
        <v>#REF!</v>
      </c>
      <c r="B54" s="79"/>
      <c r="C54" s="273" t="s">
        <v>39</v>
      </c>
      <c r="D54" s="271" t="s">
        <v>81</v>
      </c>
      <c r="E54" s="441" t="s">
        <v>105</v>
      </c>
      <c r="F54" s="442"/>
      <c r="G54" s="36"/>
      <c r="H54" s="509">
        <v>0</v>
      </c>
      <c r="I54" s="509">
        <v>107.87</v>
      </c>
      <c r="J54" s="512">
        <v>0</v>
      </c>
      <c r="K54" s="512">
        <v>0</v>
      </c>
      <c r="L54" s="512">
        <v>0</v>
      </c>
      <c r="M54" s="512">
        <v>0</v>
      </c>
      <c r="N54" s="512">
        <v>0</v>
      </c>
      <c r="O54" s="449"/>
      <c r="P54" s="14"/>
    </row>
    <row r="55" spans="1:16" ht="12.75">
      <c r="A55" s="50" t="e">
        <f t="shared" si="7"/>
        <v>#REF!</v>
      </c>
      <c r="B55" s="79"/>
      <c r="C55" s="25"/>
      <c r="D55" s="307" t="s">
        <v>35</v>
      </c>
      <c r="E55" s="305"/>
      <c r="F55" s="306"/>
      <c r="G55" s="119">
        <f>G56</f>
        <v>0</v>
      </c>
      <c r="H55" s="253">
        <f>H56</f>
        <v>6273.96</v>
      </c>
      <c r="I55" s="253">
        <f aca="true" t="shared" si="18" ref="I55:N55">I56</f>
        <v>0</v>
      </c>
      <c r="J55" s="525">
        <f t="shared" si="18"/>
        <v>15000</v>
      </c>
      <c r="K55" s="525">
        <f t="shared" si="18"/>
        <v>15000</v>
      </c>
      <c r="L55" s="525">
        <f t="shared" si="18"/>
        <v>23908</v>
      </c>
      <c r="M55" s="525">
        <f t="shared" si="18"/>
        <v>3000</v>
      </c>
      <c r="N55" s="525">
        <f t="shared" si="18"/>
        <v>2000</v>
      </c>
      <c r="P55" s="14"/>
    </row>
    <row r="56" spans="1:16" ht="12.75">
      <c r="A56" s="50" t="e">
        <f t="shared" si="7"/>
        <v>#REF!</v>
      </c>
      <c r="B56" s="78"/>
      <c r="C56" s="100" t="s">
        <v>154</v>
      </c>
      <c r="D56" s="310" t="s">
        <v>155</v>
      </c>
      <c r="E56" s="311"/>
      <c r="F56" s="86"/>
      <c r="G56" s="87">
        <f>SUM(G57:G57)</f>
        <v>0</v>
      </c>
      <c r="H56" s="250">
        <f>SUM(H57:H58)</f>
        <v>6273.96</v>
      </c>
      <c r="I56" s="250">
        <f aca="true" t="shared" si="19" ref="I56:N56">SUM(I57:I58)</f>
        <v>0</v>
      </c>
      <c r="J56" s="527">
        <f t="shared" si="19"/>
        <v>15000</v>
      </c>
      <c r="K56" s="527">
        <f t="shared" si="19"/>
        <v>15000</v>
      </c>
      <c r="L56" s="527">
        <f t="shared" si="19"/>
        <v>23908</v>
      </c>
      <c r="M56" s="527">
        <f t="shared" si="19"/>
        <v>3000</v>
      </c>
      <c r="N56" s="527">
        <f t="shared" si="19"/>
        <v>2000</v>
      </c>
      <c r="P56" s="14"/>
    </row>
    <row r="57" spans="1:17" s="9" customFormat="1" ht="12.75">
      <c r="A57" s="50" t="e">
        <f t="shared" si="7"/>
        <v>#REF!</v>
      </c>
      <c r="B57" s="78"/>
      <c r="C57" s="25" t="s">
        <v>45</v>
      </c>
      <c r="D57" s="223" t="s">
        <v>59</v>
      </c>
      <c r="E57" s="175" t="s">
        <v>237</v>
      </c>
      <c r="F57" s="170"/>
      <c r="G57" s="36"/>
      <c r="H57" s="236">
        <v>6273.96</v>
      </c>
      <c r="I57" s="236">
        <v>0</v>
      </c>
      <c r="J57" s="512">
        <v>0</v>
      </c>
      <c r="K57" s="512">
        <v>0</v>
      </c>
      <c r="L57" s="512">
        <v>0</v>
      </c>
      <c r="M57" s="512">
        <v>0</v>
      </c>
      <c r="N57" s="512">
        <v>0</v>
      </c>
      <c r="O57" s="457"/>
      <c r="P57" s="469"/>
      <c r="Q57" s="452"/>
    </row>
    <row r="58" spans="1:17" s="9" customFormat="1" ht="12.75">
      <c r="A58" s="50">
        <v>54</v>
      </c>
      <c r="C58" s="218" t="s">
        <v>45</v>
      </c>
      <c r="D58" s="267" t="s">
        <v>60</v>
      </c>
      <c r="E58" s="429" t="s">
        <v>301</v>
      </c>
      <c r="F58" s="28"/>
      <c r="G58" s="36"/>
      <c r="H58" s="236">
        <v>0</v>
      </c>
      <c r="I58" s="236">
        <v>0</v>
      </c>
      <c r="J58" s="512">
        <v>15000</v>
      </c>
      <c r="K58" s="512">
        <v>15000</v>
      </c>
      <c r="L58" s="512">
        <v>23908</v>
      </c>
      <c r="M58" s="540">
        <v>3000</v>
      </c>
      <c r="N58" s="512">
        <v>2000</v>
      </c>
      <c r="O58" s="421"/>
      <c r="P58" s="469"/>
      <c r="Q58" s="452"/>
    </row>
    <row r="59" spans="1:17" s="9" customFormat="1" ht="12.75">
      <c r="A59" s="50">
        <v>55</v>
      </c>
      <c r="B59" s="144">
        <v>5</v>
      </c>
      <c r="C59" s="97" t="s">
        <v>117</v>
      </c>
      <c r="D59" s="145"/>
      <c r="E59" s="145"/>
      <c r="F59" s="146"/>
      <c r="G59" s="295" t="e">
        <f>G60+G68</f>
        <v>#REF!</v>
      </c>
      <c r="H59" s="314">
        <f>SUM(H60+H68)</f>
        <v>16787.72</v>
      </c>
      <c r="I59" s="314">
        <f aca="true" t="shared" si="20" ref="I59:N59">SUM(I60+I68)</f>
        <v>12902.070000000002</v>
      </c>
      <c r="J59" s="524">
        <f t="shared" si="20"/>
        <v>34100</v>
      </c>
      <c r="K59" s="524">
        <f t="shared" si="20"/>
        <v>32200</v>
      </c>
      <c r="L59" s="524">
        <f t="shared" si="20"/>
        <v>47800</v>
      </c>
      <c r="M59" s="524">
        <f t="shared" si="20"/>
        <v>28800</v>
      </c>
      <c r="N59" s="524">
        <f t="shared" si="20"/>
        <v>29800</v>
      </c>
      <c r="O59" s="446"/>
      <c r="P59" s="469"/>
      <c r="Q59" s="452"/>
    </row>
    <row r="60" spans="1:16" ht="12.75">
      <c r="A60" s="50">
        <f t="shared" si="7"/>
        <v>56</v>
      </c>
      <c r="B60" s="98"/>
      <c r="C60" s="69" t="s">
        <v>50</v>
      </c>
      <c r="D60" s="70" t="s">
        <v>118</v>
      </c>
      <c r="E60" s="81"/>
      <c r="F60" s="147"/>
      <c r="G60" s="83">
        <f>G62</f>
        <v>431.5</v>
      </c>
      <c r="H60" s="261">
        <f>H61</f>
        <v>16787.72</v>
      </c>
      <c r="I60" s="261">
        <f aca="true" t="shared" si="21" ref="I60:N60">I61</f>
        <v>12902.070000000002</v>
      </c>
      <c r="J60" s="531">
        <f t="shared" si="21"/>
        <v>30700</v>
      </c>
      <c r="K60" s="531">
        <f t="shared" si="21"/>
        <v>28800</v>
      </c>
      <c r="L60" s="531">
        <f t="shared" si="21"/>
        <v>47800</v>
      </c>
      <c r="M60" s="531">
        <f t="shared" si="21"/>
        <v>28800</v>
      </c>
      <c r="N60" s="531">
        <f t="shared" si="21"/>
        <v>29800</v>
      </c>
      <c r="O60" s="450"/>
      <c r="P60" s="14"/>
    </row>
    <row r="61" spans="1:16" ht="12.75">
      <c r="A61" s="50">
        <f t="shared" si="7"/>
        <v>57</v>
      </c>
      <c r="B61" s="149"/>
      <c r="C61" s="148"/>
      <c r="D61" s="307" t="s">
        <v>33</v>
      </c>
      <c r="E61" s="305"/>
      <c r="F61" s="306"/>
      <c r="G61" s="119">
        <f>G62</f>
        <v>431.5</v>
      </c>
      <c r="H61" s="308">
        <f>H62</f>
        <v>16787.72</v>
      </c>
      <c r="I61" s="308">
        <f aca="true" t="shared" si="22" ref="I61:N61">I62</f>
        <v>12902.070000000002</v>
      </c>
      <c r="J61" s="530">
        <f t="shared" si="22"/>
        <v>30700</v>
      </c>
      <c r="K61" s="530">
        <f t="shared" si="22"/>
        <v>28800</v>
      </c>
      <c r="L61" s="530">
        <f t="shared" si="22"/>
        <v>47800</v>
      </c>
      <c r="M61" s="530">
        <f t="shared" si="22"/>
        <v>28800</v>
      </c>
      <c r="N61" s="530">
        <f t="shared" si="22"/>
        <v>29800</v>
      </c>
      <c r="O61" s="450"/>
      <c r="P61" s="14"/>
    </row>
    <row r="62" spans="1:16" ht="12.75">
      <c r="A62" s="50">
        <f t="shared" si="7"/>
        <v>58</v>
      </c>
      <c r="B62" s="151"/>
      <c r="C62" s="150" t="s">
        <v>119</v>
      </c>
      <c r="D62" s="310" t="s">
        <v>117</v>
      </c>
      <c r="E62" s="311"/>
      <c r="F62" s="86"/>
      <c r="G62" s="87">
        <f>SUM(G66:G67)</f>
        <v>431.5</v>
      </c>
      <c r="H62" s="250">
        <f>SUM(H63:H67)</f>
        <v>16787.72</v>
      </c>
      <c r="I62" s="250">
        <f aca="true" t="shared" si="23" ref="I62:N62">SUM(I63:I67)</f>
        <v>12902.070000000002</v>
      </c>
      <c r="J62" s="527">
        <f t="shared" si="23"/>
        <v>30700</v>
      </c>
      <c r="K62" s="527">
        <f t="shared" si="23"/>
        <v>28800</v>
      </c>
      <c r="L62" s="527">
        <f t="shared" si="23"/>
        <v>47800</v>
      </c>
      <c r="M62" s="527">
        <f t="shared" si="23"/>
        <v>28800</v>
      </c>
      <c r="N62" s="527">
        <f t="shared" si="23"/>
        <v>29800</v>
      </c>
      <c r="O62" s="450"/>
      <c r="P62" s="14"/>
    </row>
    <row r="63" spans="1:21" ht="12.75">
      <c r="A63" s="50">
        <f t="shared" si="7"/>
        <v>59</v>
      </c>
      <c r="B63" s="151"/>
      <c r="C63" s="25" t="s">
        <v>68</v>
      </c>
      <c r="D63" s="26" t="s">
        <v>37</v>
      </c>
      <c r="E63" s="194" t="s">
        <v>159</v>
      </c>
      <c r="F63" s="200"/>
      <c r="G63" s="152"/>
      <c r="H63" s="236">
        <v>14725.03</v>
      </c>
      <c r="I63" s="236">
        <v>10388.11</v>
      </c>
      <c r="J63" s="512">
        <v>15000</v>
      </c>
      <c r="K63" s="512">
        <v>13700</v>
      </c>
      <c r="L63" s="512">
        <v>13700</v>
      </c>
      <c r="M63" s="512">
        <v>13700</v>
      </c>
      <c r="N63" s="512">
        <v>13700</v>
      </c>
      <c r="O63" s="457"/>
      <c r="P63" s="454"/>
      <c r="Q63" s="455"/>
      <c r="R63" s="451"/>
      <c r="S63" s="451"/>
      <c r="T63" s="39"/>
      <c r="U63" s="39"/>
    </row>
    <row r="64" spans="1:16" ht="12.75">
      <c r="A64" s="50">
        <f t="shared" si="7"/>
        <v>60</v>
      </c>
      <c r="B64" s="151"/>
      <c r="C64" s="25" t="s">
        <v>70</v>
      </c>
      <c r="D64" s="26" t="s">
        <v>40</v>
      </c>
      <c r="E64" s="177" t="s">
        <v>89</v>
      </c>
      <c r="F64" s="201"/>
      <c r="G64" s="152"/>
      <c r="H64" s="236">
        <v>1191.03</v>
      </c>
      <c r="I64" s="236">
        <v>1158.26</v>
      </c>
      <c r="J64" s="512">
        <v>2000</v>
      </c>
      <c r="K64" s="512">
        <v>2000</v>
      </c>
      <c r="L64" s="512">
        <v>2000</v>
      </c>
      <c r="M64" s="512">
        <v>2000</v>
      </c>
      <c r="N64" s="512">
        <v>2000</v>
      </c>
      <c r="O64" s="457"/>
      <c r="P64" s="14"/>
    </row>
    <row r="65" spans="1:16" ht="12.75">
      <c r="A65" s="50">
        <f t="shared" si="7"/>
        <v>61</v>
      </c>
      <c r="B65" s="149"/>
      <c r="C65" s="25" t="s">
        <v>44</v>
      </c>
      <c r="D65" s="26" t="s">
        <v>41</v>
      </c>
      <c r="E65" s="177" t="s">
        <v>144</v>
      </c>
      <c r="F65" s="201"/>
      <c r="G65" s="152"/>
      <c r="H65" s="236">
        <v>98.86</v>
      </c>
      <c r="I65" s="236">
        <v>89.73</v>
      </c>
      <c r="J65" s="512">
        <v>100</v>
      </c>
      <c r="K65" s="512">
        <v>100</v>
      </c>
      <c r="L65" s="512">
        <v>100</v>
      </c>
      <c r="M65" s="512">
        <v>100</v>
      </c>
      <c r="N65" s="512">
        <v>100</v>
      </c>
      <c r="O65" s="457"/>
      <c r="P65" s="14"/>
    </row>
    <row r="66" spans="1:16" ht="12.75">
      <c r="A66" s="50">
        <f t="shared" si="7"/>
        <v>62</v>
      </c>
      <c r="B66" s="149"/>
      <c r="C66" s="25" t="s">
        <v>39</v>
      </c>
      <c r="D66" s="26" t="s">
        <v>55</v>
      </c>
      <c r="E66" s="179" t="s">
        <v>149</v>
      </c>
      <c r="F66" s="182"/>
      <c r="G66" s="36">
        <f>ROUND(M66/30.126,1)</f>
        <v>33.2</v>
      </c>
      <c r="H66" s="236">
        <v>772.8</v>
      </c>
      <c r="I66" s="236">
        <v>1022.85</v>
      </c>
      <c r="J66" s="512">
        <v>1000</v>
      </c>
      <c r="K66" s="512">
        <v>1000</v>
      </c>
      <c r="L66" s="512">
        <v>20000</v>
      </c>
      <c r="M66" s="512">
        <v>1000</v>
      </c>
      <c r="N66" s="512">
        <v>2000</v>
      </c>
      <c r="O66" s="457"/>
      <c r="P66" s="14"/>
    </row>
    <row r="67" spans="1:16" ht="12.75">
      <c r="A67" s="50">
        <f t="shared" si="7"/>
        <v>63</v>
      </c>
      <c r="B67" s="98"/>
      <c r="C67" s="25" t="s">
        <v>39</v>
      </c>
      <c r="D67" s="26" t="s">
        <v>56</v>
      </c>
      <c r="E67" s="181" t="s">
        <v>150</v>
      </c>
      <c r="F67" s="191"/>
      <c r="G67" s="36">
        <f>ROUND(M67/30.126,1)</f>
        <v>398.3</v>
      </c>
      <c r="H67" s="236">
        <v>0</v>
      </c>
      <c r="I67" s="236">
        <v>243.12</v>
      </c>
      <c r="J67" s="512">
        <v>12600</v>
      </c>
      <c r="K67" s="512">
        <v>12000</v>
      </c>
      <c r="L67" s="512">
        <v>12000</v>
      </c>
      <c r="M67" s="512">
        <v>12000</v>
      </c>
      <c r="N67" s="512">
        <v>12000</v>
      </c>
      <c r="O67" s="457"/>
      <c r="P67" s="14"/>
    </row>
    <row r="68" spans="1:17" s="42" customFormat="1" ht="12.75">
      <c r="A68" s="50">
        <f t="shared" si="7"/>
        <v>64</v>
      </c>
      <c r="B68" s="98"/>
      <c r="C68" s="69" t="s">
        <v>120</v>
      </c>
      <c r="D68" s="70" t="s">
        <v>121</v>
      </c>
      <c r="E68" s="81"/>
      <c r="F68" s="147"/>
      <c r="G68" s="83" t="e">
        <f>G70</f>
        <v>#REF!</v>
      </c>
      <c r="H68" s="261">
        <f>H69</f>
        <v>0</v>
      </c>
      <c r="I68" s="261">
        <f aca="true" t="shared" si="24" ref="I68:N68">I69</f>
        <v>0</v>
      </c>
      <c r="J68" s="531">
        <f t="shared" si="24"/>
        <v>3400</v>
      </c>
      <c r="K68" s="531">
        <f t="shared" si="24"/>
        <v>3400</v>
      </c>
      <c r="L68" s="531">
        <f t="shared" si="24"/>
        <v>0</v>
      </c>
      <c r="M68" s="531">
        <f t="shared" si="24"/>
        <v>0</v>
      </c>
      <c r="N68" s="531">
        <f t="shared" si="24"/>
        <v>0</v>
      </c>
      <c r="O68" s="446"/>
      <c r="P68" s="536"/>
      <c r="Q68" s="456"/>
    </row>
    <row r="69" spans="1:17" s="42" customFormat="1" ht="12.75">
      <c r="A69" s="50">
        <f t="shared" si="7"/>
        <v>65</v>
      </c>
      <c r="B69" s="98"/>
      <c r="C69" s="148"/>
      <c r="D69" s="307" t="s">
        <v>35</v>
      </c>
      <c r="E69" s="305"/>
      <c r="F69" s="306"/>
      <c r="G69" s="119" t="e">
        <f>G70</f>
        <v>#REF!</v>
      </c>
      <c r="H69" s="253">
        <f>H70</f>
        <v>0</v>
      </c>
      <c r="I69" s="253">
        <f aca="true" t="shared" si="25" ref="I69:N69">I70</f>
        <v>0</v>
      </c>
      <c r="J69" s="525">
        <f t="shared" si="25"/>
        <v>3400</v>
      </c>
      <c r="K69" s="525">
        <f t="shared" si="25"/>
        <v>3400</v>
      </c>
      <c r="L69" s="525">
        <f t="shared" si="25"/>
        <v>0</v>
      </c>
      <c r="M69" s="525">
        <f t="shared" si="25"/>
        <v>0</v>
      </c>
      <c r="N69" s="525">
        <f t="shared" si="25"/>
        <v>0</v>
      </c>
      <c r="O69" s="446"/>
      <c r="P69" s="536"/>
      <c r="Q69" s="456"/>
    </row>
    <row r="70" spans="1:16" ht="12.75">
      <c r="A70" s="50">
        <f t="shared" si="7"/>
        <v>66</v>
      </c>
      <c r="B70" s="98"/>
      <c r="C70" s="153" t="s">
        <v>119</v>
      </c>
      <c r="D70" s="311" t="s">
        <v>117</v>
      </c>
      <c r="E70" s="251"/>
      <c r="F70" s="252"/>
      <c r="G70" s="89" t="e">
        <f>SUM(#REF!)</f>
        <v>#REF!</v>
      </c>
      <c r="H70" s="257">
        <f>SUM(H71:H72)</f>
        <v>0</v>
      </c>
      <c r="I70" s="257">
        <f aca="true" t="shared" si="26" ref="I70:N70">SUM(I71:I72)</f>
        <v>0</v>
      </c>
      <c r="J70" s="532">
        <f t="shared" si="26"/>
        <v>3400</v>
      </c>
      <c r="K70" s="532">
        <f t="shared" si="26"/>
        <v>3400</v>
      </c>
      <c r="L70" s="532">
        <f t="shared" si="26"/>
        <v>0</v>
      </c>
      <c r="M70" s="532">
        <f t="shared" si="26"/>
        <v>0</v>
      </c>
      <c r="N70" s="532">
        <f t="shared" si="26"/>
        <v>0</v>
      </c>
      <c r="P70" s="14"/>
    </row>
    <row r="71" spans="1:16" ht="12.75">
      <c r="A71" s="50">
        <f t="shared" si="7"/>
        <v>67</v>
      </c>
      <c r="B71" s="98"/>
      <c r="C71" s="321"/>
      <c r="D71" s="322">
        <v>13</v>
      </c>
      <c r="E71" s="277" t="s">
        <v>315</v>
      </c>
      <c r="F71" s="323"/>
      <c r="G71" s="90"/>
      <c r="H71" s="262">
        <v>0</v>
      </c>
      <c r="I71" s="262">
        <v>0</v>
      </c>
      <c r="J71" s="583">
        <v>3400</v>
      </c>
      <c r="K71" s="512">
        <v>3400</v>
      </c>
      <c r="L71" s="512">
        <v>0</v>
      </c>
      <c r="M71" s="512">
        <v>0</v>
      </c>
      <c r="N71" s="512">
        <v>0</v>
      </c>
      <c r="P71" s="14"/>
    </row>
    <row r="72" spans="1:16" ht="12.75">
      <c r="A72" s="50">
        <f t="shared" si="7"/>
        <v>68</v>
      </c>
      <c r="C72" s="321"/>
      <c r="D72" s="322"/>
      <c r="E72" s="277"/>
      <c r="F72" s="323"/>
      <c r="G72" s="90"/>
      <c r="H72" s="262"/>
      <c r="I72" s="262"/>
      <c r="J72" s="583"/>
      <c r="K72" s="512"/>
      <c r="L72" s="459"/>
      <c r="M72" s="459"/>
      <c r="N72" s="459"/>
      <c r="P72" s="14"/>
    </row>
    <row r="73" spans="1:16" ht="12.75">
      <c r="A73" s="50">
        <f t="shared" si="7"/>
        <v>69</v>
      </c>
      <c r="B73" s="144">
        <v>6</v>
      </c>
      <c r="C73" s="97" t="s">
        <v>173</v>
      </c>
      <c r="D73" s="145"/>
      <c r="E73" s="145"/>
      <c r="F73" s="146"/>
      <c r="G73" s="295">
        <f>G74+G83</f>
        <v>121.4</v>
      </c>
      <c r="H73" s="314">
        <f aca="true" t="shared" si="27" ref="H73:N73">H74+H78</f>
        <v>10832.11</v>
      </c>
      <c r="I73" s="314">
        <f t="shared" si="27"/>
        <v>15136.630000000001</v>
      </c>
      <c r="J73" s="524">
        <f t="shared" si="27"/>
        <v>3800</v>
      </c>
      <c r="K73" s="524">
        <f t="shared" si="27"/>
        <v>4300</v>
      </c>
      <c r="L73" s="524">
        <f t="shared" si="27"/>
        <v>4520</v>
      </c>
      <c r="M73" s="524">
        <f t="shared" si="27"/>
        <v>4500</v>
      </c>
      <c r="N73" s="524">
        <f t="shared" si="27"/>
        <v>4500</v>
      </c>
      <c r="P73" s="14"/>
    </row>
    <row r="74" spans="1:16" ht="12.75">
      <c r="A74" s="50">
        <f t="shared" si="7"/>
        <v>70</v>
      </c>
      <c r="B74" s="98"/>
      <c r="C74" s="93"/>
      <c r="D74" s="307" t="s">
        <v>33</v>
      </c>
      <c r="E74" s="304"/>
      <c r="F74" s="307"/>
      <c r="G74" s="326"/>
      <c r="H74" s="327">
        <f>H75</f>
        <v>10832.11</v>
      </c>
      <c r="I74" s="327">
        <f aca="true" t="shared" si="28" ref="I74:N74">I75</f>
        <v>12758.220000000001</v>
      </c>
      <c r="J74" s="533">
        <f t="shared" si="28"/>
        <v>1800</v>
      </c>
      <c r="K74" s="533">
        <f t="shared" si="28"/>
        <v>2300</v>
      </c>
      <c r="L74" s="533">
        <f t="shared" si="28"/>
        <v>2520</v>
      </c>
      <c r="M74" s="533">
        <f t="shared" si="28"/>
        <v>2500</v>
      </c>
      <c r="N74" s="533">
        <f t="shared" si="28"/>
        <v>2500</v>
      </c>
      <c r="P74" s="14"/>
    </row>
    <row r="75" spans="1:16" ht="12.75">
      <c r="A75" s="50">
        <f t="shared" si="7"/>
        <v>71</v>
      </c>
      <c r="B75" s="98"/>
      <c r="C75" s="100" t="s">
        <v>174</v>
      </c>
      <c r="D75" s="310" t="s">
        <v>173</v>
      </c>
      <c r="E75" s="311"/>
      <c r="F75" s="86"/>
      <c r="G75" s="87"/>
      <c r="H75" s="250">
        <f aca="true" t="shared" si="29" ref="H75:N75">SUM(H76:H77)</f>
        <v>10832.11</v>
      </c>
      <c r="I75" s="250">
        <f t="shared" si="29"/>
        <v>12758.220000000001</v>
      </c>
      <c r="J75" s="527">
        <f t="shared" si="29"/>
        <v>1800</v>
      </c>
      <c r="K75" s="527">
        <f t="shared" si="29"/>
        <v>2300</v>
      </c>
      <c r="L75" s="527">
        <f t="shared" si="29"/>
        <v>2520</v>
      </c>
      <c r="M75" s="527">
        <f t="shared" si="29"/>
        <v>2500</v>
      </c>
      <c r="N75" s="527">
        <f t="shared" si="29"/>
        <v>2500</v>
      </c>
      <c r="P75" s="14"/>
    </row>
    <row r="76" spans="1:21" ht="12.75">
      <c r="A76" s="50">
        <f t="shared" si="7"/>
        <v>72</v>
      </c>
      <c r="B76" s="98"/>
      <c r="C76" s="25" t="s">
        <v>44</v>
      </c>
      <c r="D76" s="26" t="s">
        <v>37</v>
      </c>
      <c r="E76" s="175" t="s">
        <v>159</v>
      </c>
      <c r="F76" s="198"/>
      <c r="G76" s="36"/>
      <c r="H76" s="236">
        <v>1603.04</v>
      </c>
      <c r="I76" s="236">
        <v>623.03</v>
      </c>
      <c r="J76" s="512">
        <v>1800</v>
      </c>
      <c r="K76" s="512">
        <v>2300</v>
      </c>
      <c r="L76" s="512">
        <v>2520</v>
      </c>
      <c r="M76" s="512">
        <v>2500</v>
      </c>
      <c r="N76" s="512">
        <v>2500</v>
      </c>
      <c r="O76" s="457"/>
      <c r="P76" s="454"/>
      <c r="Q76" s="455"/>
      <c r="R76" s="276"/>
      <c r="S76" s="276"/>
      <c r="T76" s="451"/>
      <c r="U76" s="155"/>
    </row>
    <row r="77" spans="1:17" s="14" customFormat="1" ht="12.75">
      <c r="A77" s="428" t="s">
        <v>287</v>
      </c>
      <c r="B77" s="98"/>
      <c r="C77" s="25" t="s">
        <v>44</v>
      </c>
      <c r="D77" s="223" t="s">
        <v>40</v>
      </c>
      <c r="E77" s="206" t="s">
        <v>255</v>
      </c>
      <c r="F77" s="199"/>
      <c r="G77" s="36"/>
      <c r="H77" s="256">
        <v>9229.07</v>
      </c>
      <c r="I77" s="256">
        <v>12135.19</v>
      </c>
      <c r="J77" s="512">
        <v>0</v>
      </c>
      <c r="K77" s="512">
        <v>0</v>
      </c>
      <c r="L77" s="512">
        <v>0</v>
      </c>
      <c r="M77" s="512">
        <v>0</v>
      </c>
      <c r="N77" s="512">
        <v>0</v>
      </c>
      <c r="O77" s="457"/>
      <c r="Q77" s="112"/>
    </row>
    <row r="78" spans="1:16" ht="12.75">
      <c r="A78" s="50" t="e">
        <f>#REF!+1</f>
        <v>#REF!</v>
      </c>
      <c r="B78" s="79"/>
      <c r="C78" s="25"/>
      <c r="D78" s="307" t="s">
        <v>35</v>
      </c>
      <c r="E78" s="305"/>
      <c r="F78" s="306"/>
      <c r="G78" s="119">
        <f>G79</f>
        <v>0</v>
      </c>
      <c r="H78" s="253">
        <f>H79</f>
        <v>0</v>
      </c>
      <c r="I78" s="253">
        <f aca="true" t="shared" si="30" ref="I78:N78">I79</f>
        <v>2378.41</v>
      </c>
      <c r="J78" s="525">
        <f t="shared" si="30"/>
        <v>2000</v>
      </c>
      <c r="K78" s="525">
        <f t="shared" si="30"/>
        <v>2000</v>
      </c>
      <c r="L78" s="525">
        <f t="shared" si="30"/>
        <v>2000</v>
      </c>
      <c r="M78" s="525">
        <f t="shared" si="30"/>
        <v>2000</v>
      </c>
      <c r="N78" s="525">
        <f t="shared" si="30"/>
        <v>2000</v>
      </c>
      <c r="P78" s="14"/>
    </row>
    <row r="79" spans="1:16" ht="12.75">
      <c r="A79" s="50" t="e">
        <f aca="true" t="shared" si="31" ref="A79:A91">A78+1</f>
        <v>#REF!</v>
      </c>
      <c r="B79" s="78"/>
      <c r="C79" s="100" t="s">
        <v>174</v>
      </c>
      <c r="D79" s="310" t="s">
        <v>173</v>
      </c>
      <c r="E79" s="311"/>
      <c r="F79" s="86"/>
      <c r="G79" s="87">
        <f>SUM(G80:G80)</f>
        <v>0</v>
      </c>
      <c r="H79" s="250">
        <f>SUM(H80:H81)</f>
        <v>0</v>
      </c>
      <c r="I79" s="250">
        <f aca="true" t="shared" si="32" ref="I79:N79">SUM(I80:I81)</f>
        <v>2378.41</v>
      </c>
      <c r="J79" s="527">
        <f t="shared" si="32"/>
        <v>2000</v>
      </c>
      <c r="K79" s="527">
        <f t="shared" si="32"/>
        <v>2000</v>
      </c>
      <c r="L79" s="527">
        <f t="shared" si="32"/>
        <v>2000</v>
      </c>
      <c r="M79" s="527">
        <f t="shared" si="32"/>
        <v>2000</v>
      </c>
      <c r="N79" s="527">
        <f t="shared" si="32"/>
        <v>2000</v>
      </c>
      <c r="P79" s="14"/>
    </row>
    <row r="80" spans="1:16" ht="12.75">
      <c r="A80" s="50" t="e">
        <f t="shared" si="31"/>
        <v>#REF!</v>
      </c>
      <c r="B80" s="78"/>
      <c r="C80" s="25" t="s">
        <v>45</v>
      </c>
      <c r="D80" s="223" t="s">
        <v>41</v>
      </c>
      <c r="E80" s="175" t="s">
        <v>252</v>
      </c>
      <c r="F80" s="170"/>
      <c r="G80" s="36"/>
      <c r="H80" s="256"/>
      <c r="I80" s="256">
        <v>2378.41</v>
      </c>
      <c r="J80" s="534">
        <v>2000</v>
      </c>
      <c r="K80" s="512">
        <v>2000</v>
      </c>
      <c r="L80" s="512">
        <v>2000</v>
      </c>
      <c r="M80" s="512">
        <v>2000</v>
      </c>
      <c r="N80" s="512">
        <v>2000</v>
      </c>
      <c r="O80" s="457"/>
      <c r="P80" s="14"/>
    </row>
    <row r="81" spans="1:16" ht="12.75">
      <c r="A81" s="50" t="e">
        <f t="shared" si="31"/>
        <v>#REF!</v>
      </c>
      <c r="C81" s="25"/>
      <c r="D81" s="223"/>
      <c r="E81" s="8"/>
      <c r="F81" s="191"/>
      <c r="G81" s="36"/>
      <c r="H81" s="256"/>
      <c r="I81" s="256"/>
      <c r="J81" s="512"/>
      <c r="K81" s="512"/>
      <c r="L81" s="459"/>
      <c r="M81" s="459"/>
      <c r="N81" s="459"/>
      <c r="P81" s="14"/>
    </row>
    <row r="82" spans="1:16" ht="12.75">
      <c r="A82" s="50" t="e">
        <f t="shared" si="31"/>
        <v>#REF!</v>
      </c>
      <c r="B82" s="294">
        <v>7</v>
      </c>
      <c r="C82" s="97" t="s">
        <v>160</v>
      </c>
      <c r="D82" s="145"/>
      <c r="E82" s="145"/>
      <c r="F82" s="146"/>
      <c r="G82" s="295" t="e">
        <f>SUM(G84)+#REF!</f>
        <v>#REF!</v>
      </c>
      <c r="H82" s="314">
        <f aca="true" t="shared" si="33" ref="H82:N82">SUM(H83+H89)</f>
        <v>9697.06</v>
      </c>
      <c r="I82" s="314">
        <f t="shared" si="33"/>
        <v>5353.719999999999</v>
      </c>
      <c r="J82" s="524">
        <f t="shared" si="33"/>
        <v>13670</v>
      </c>
      <c r="K82" s="524">
        <f t="shared" si="33"/>
        <v>13656</v>
      </c>
      <c r="L82" s="524">
        <f t="shared" si="33"/>
        <v>13656</v>
      </c>
      <c r="M82" s="524">
        <f t="shared" si="33"/>
        <v>13656</v>
      </c>
      <c r="N82" s="524">
        <f t="shared" si="33"/>
        <v>13656</v>
      </c>
      <c r="P82" s="14"/>
    </row>
    <row r="83" spans="1:16" ht="12.75">
      <c r="A83" s="50" t="e">
        <f t="shared" si="31"/>
        <v>#REF!</v>
      </c>
      <c r="B83" s="80"/>
      <c r="C83" s="93"/>
      <c r="D83" s="307" t="s">
        <v>33</v>
      </c>
      <c r="E83" s="305"/>
      <c r="F83" s="306"/>
      <c r="G83" s="119">
        <f>G84</f>
        <v>121.4</v>
      </c>
      <c r="H83" s="308">
        <f>H84</f>
        <v>7034.469999999999</v>
      </c>
      <c r="I83" s="308">
        <f aca="true" t="shared" si="34" ref="I83:N83">I84</f>
        <v>3442.72</v>
      </c>
      <c r="J83" s="530">
        <f t="shared" si="34"/>
        <v>3670</v>
      </c>
      <c r="K83" s="530">
        <f t="shared" si="34"/>
        <v>3656</v>
      </c>
      <c r="L83" s="530">
        <f t="shared" si="34"/>
        <v>3656</v>
      </c>
      <c r="M83" s="530">
        <f t="shared" si="34"/>
        <v>3656</v>
      </c>
      <c r="N83" s="530">
        <f t="shared" si="34"/>
        <v>3656</v>
      </c>
      <c r="P83" s="14"/>
    </row>
    <row r="84" spans="1:16" ht="12.75">
      <c r="A84" s="50" t="e">
        <f t="shared" si="31"/>
        <v>#REF!</v>
      </c>
      <c r="B84" s="80"/>
      <c r="C84" s="100" t="s">
        <v>161</v>
      </c>
      <c r="D84" s="310" t="s">
        <v>110</v>
      </c>
      <c r="E84" s="311"/>
      <c r="F84" s="86"/>
      <c r="G84" s="87">
        <f>SUM(G85:G87)</f>
        <v>121.4</v>
      </c>
      <c r="H84" s="250">
        <f aca="true" t="shared" si="35" ref="H84:N84">SUM(H85:H88)</f>
        <v>7034.469999999999</v>
      </c>
      <c r="I84" s="250">
        <f t="shared" si="35"/>
        <v>3442.72</v>
      </c>
      <c r="J84" s="527">
        <f t="shared" si="35"/>
        <v>3670</v>
      </c>
      <c r="K84" s="527">
        <f t="shared" si="35"/>
        <v>3656</v>
      </c>
      <c r="L84" s="527">
        <f t="shared" si="35"/>
        <v>3656</v>
      </c>
      <c r="M84" s="527">
        <f t="shared" si="35"/>
        <v>3656</v>
      </c>
      <c r="N84" s="527">
        <f t="shared" si="35"/>
        <v>3656</v>
      </c>
      <c r="P84" s="14"/>
    </row>
    <row r="85" spans="1:16" ht="12.75">
      <c r="A85" s="50" t="e">
        <f t="shared" si="31"/>
        <v>#REF!</v>
      </c>
      <c r="B85" s="80"/>
      <c r="C85" s="25" t="s">
        <v>44</v>
      </c>
      <c r="D85" s="26" t="s">
        <v>37</v>
      </c>
      <c r="E85" s="169" t="s">
        <v>162</v>
      </c>
      <c r="F85" s="170"/>
      <c r="G85" s="36">
        <f>ROUND(M85/30.126,1)</f>
        <v>11.6</v>
      </c>
      <c r="H85" s="236">
        <v>190.67</v>
      </c>
      <c r="I85" s="236">
        <v>187.36</v>
      </c>
      <c r="J85" s="512">
        <v>400</v>
      </c>
      <c r="K85" s="512">
        <v>350</v>
      </c>
      <c r="L85" s="512">
        <v>350</v>
      </c>
      <c r="M85" s="512">
        <v>350</v>
      </c>
      <c r="N85" s="512">
        <v>350</v>
      </c>
      <c r="O85" s="457"/>
      <c r="P85" s="14"/>
    </row>
    <row r="86" spans="1:16" ht="12.75">
      <c r="A86" s="50" t="e">
        <f t="shared" si="31"/>
        <v>#REF!</v>
      </c>
      <c r="B86" s="80"/>
      <c r="C86" s="25" t="s">
        <v>70</v>
      </c>
      <c r="D86" s="26" t="s">
        <v>40</v>
      </c>
      <c r="E86" s="187" t="s">
        <v>251</v>
      </c>
      <c r="F86" s="182"/>
      <c r="G86" s="36">
        <f>ROUND(M86/30.126,1)</f>
        <v>27</v>
      </c>
      <c r="H86" s="236">
        <v>982.46</v>
      </c>
      <c r="I86" s="236">
        <v>761.64</v>
      </c>
      <c r="J86" s="512">
        <v>770</v>
      </c>
      <c r="K86" s="512">
        <v>812</v>
      </c>
      <c r="L86" s="512">
        <v>812</v>
      </c>
      <c r="M86" s="512">
        <v>812</v>
      </c>
      <c r="N86" s="512">
        <v>812</v>
      </c>
      <c r="O86" s="457"/>
      <c r="P86" s="14"/>
    </row>
    <row r="87" spans="1:16" ht="12.75">
      <c r="A87" s="50" t="e">
        <f t="shared" si="31"/>
        <v>#REF!</v>
      </c>
      <c r="B87" s="80"/>
      <c r="C87" s="25" t="s">
        <v>44</v>
      </c>
      <c r="D87" s="26" t="s">
        <v>41</v>
      </c>
      <c r="E87" s="187" t="s">
        <v>163</v>
      </c>
      <c r="F87" s="182"/>
      <c r="G87" s="36">
        <f>ROUND(M87/30.126,1)</f>
        <v>82.8</v>
      </c>
      <c r="H87" s="236">
        <v>1747.86</v>
      </c>
      <c r="I87" s="236">
        <v>2493.72</v>
      </c>
      <c r="J87" s="512">
        <v>2500</v>
      </c>
      <c r="K87" s="512">
        <v>2494</v>
      </c>
      <c r="L87" s="512">
        <v>2494</v>
      </c>
      <c r="M87" s="512">
        <v>2494</v>
      </c>
      <c r="N87" s="512">
        <v>2494</v>
      </c>
      <c r="O87" s="457"/>
      <c r="P87" s="14"/>
    </row>
    <row r="88" spans="1:16" ht="12.75">
      <c r="A88" s="50" t="e">
        <f>#REF!+1</f>
        <v>#REF!</v>
      </c>
      <c r="B88" s="638"/>
      <c r="C88" s="224" t="s">
        <v>44</v>
      </c>
      <c r="D88" s="223" t="s">
        <v>55</v>
      </c>
      <c r="E88" s="443" t="s">
        <v>279</v>
      </c>
      <c r="F88" s="444"/>
      <c r="G88" s="36">
        <f>ROUND(M88/30.126,1)</f>
        <v>0</v>
      </c>
      <c r="H88" s="509">
        <v>4113.48</v>
      </c>
      <c r="I88" s="509"/>
      <c r="J88" s="512"/>
      <c r="K88" s="512"/>
      <c r="L88" s="512"/>
      <c r="M88" s="512"/>
      <c r="N88" s="512"/>
      <c r="O88" s="421"/>
      <c r="P88" s="14"/>
    </row>
    <row r="89" spans="1:16" ht="12.75">
      <c r="A89" s="50" t="e">
        <f>#REF!+1</f>
        <v>#REF!</v>
      </c>
      <c r="B89" s="639"/>
      <c r="C89" s="25"/>
      <c r="D89" s="307" t="s">
        <v>35</v>
      </c>
      <c r="E89" s="305"/>
      <c r="F89" s="306"/>
      <c r="G89" s="119" t="e">
        <f>G90</f>
        <v>#REF!</v>
      </c>
      <c r="H89" s="253">
        <f>H90</f>
        <v>2662.59</v>
      </c>
      <c r="I89" s="253">
        <f aca="true" t="shared" si="36" ref="I89:N89">I90</f>
        <v>1911</v>
      </c>
      <c r="J89" s="525">
        <f t="shared" si="36"/>
        <v>10000</v>
      </c>
      <c r="K89" s="525">
        <f t="shared" si="36"/>
        <v>10000</v>
      </c>
      <c r="L89" s="525">
        <f t="shared" si="36"/>
        <v>10000</v>
      </c>
      <c r="M89" s="525">
        <f t="shared" si="36"/>
        <v>10000</v>
      </c>
      <c r="N89" s="525">
        <f t="shared" si="36"/>
        <v>10000</v>
      </c>
      <c r="P89" s="14"/>
    </row>
    <row r="90" spans="1:16" ht="12.75">
      <c r="A90" s="50" t="e">
        <f t="shared" si="31"/>
        <v>#REF!</v>
      </c>
      <c r="B90" s="154"/>
      <c r="C90" s="100" t="s">
        <v>164</v>
      </c>
      <c r="D90" s="310" t="s">
        <v>110</v>
      </c>
      <c r="E90" s="311"/>
      <c r="F90" s="86"/>
      <c r="G90" s="89" t="e">
        <f>#REF!</f>
        <v>#REF!</v>
      </c>
      <c r="H90" s="257">
        <f>SUM(H91:H92)</f>
        <v>2662.59</v>
      </c>
      <c r="I90" s="257">
        <f aca="true" t="shared" si="37" ref="I90:N90">SUM(I91:I92)</f>
        <v>1911</v>
      </c>
      <c r="J90" s="532">
        <f t="shared" si="37"/>
        <v>10000</v>
      </c>
      <c r="K90" s="532">
        <f t="shared" si="37"/>
        <v>10000</v>
      </c>
      <c r="L90" s="532">
        <f t="shared" si="37"/>
        <v>10000</v>
      </c>
      <c r="M90" s="532">
        <f t="shared" si="37"/>
        <v>10000</v>
      </c>
      <c r="N90" s="532">
        <f t="shared" si="37"/>
        <v>10000</v>
      </c>
      <c r="P90" s="14"/>
    </row>
    <row r="91" spans="1:16" ht="12.75">
      <c r="A91" s="50" t="e">
        <f t="shared" si="31"/>
        <v>#REF!</v>
      </c>
      <c r="B91" s="431"/>
      <c r="C91" s="25" t="s">
        <v>45</v>
      </c>
      <c r="D91" s="107">
        <v>5</v>
      </c>
      <c r="E91" s="169" t="s">
        <v>242</v>
      </c>
      <c r="F91" s="196"/>
      <c r="G91" s="112"/>
      <c r="H91" s="236">
        <v>2662.59</v>
      </c>
      <c r="I91" s="236">
        <v>1911</v>
      </c>
      <c r="J91" s="535">
        <v>10000</v>
      </c>
      <c r="K91" s="535">
        <v>10000</v>
      </c>
      <c r="L91" s="535">
        <v>10000</v>
      </c>
      <c r="M91" s="535">
        <v>10000</v>
      </c>
      <c r="N91" s="535">
        <v>10000</v>
      </c>
      <c r="O91" s="457"/>
      <c r="P91" s="14"/>
    </row>
    <row r="92" spans="1:16" ht="13.5" thickBot="1">
      <c r="A92" s="174" t="e">
        <f>A91+1</f>
        <v>#REF!</v>
      </c>
      <c r="B92" s="156"/>
      <c r="C92" s="10" t="s">
        <v>45</v>
      </c>
      <c r="D92" s="324"/>
      <c r="E92" s="325"/>
      <c r="F92" s="197"/>
      <c r="G92" s="139"/>
      <c r="H92" s="263"/>
      <c r="I92" s="263"/>
      <c r="J92" s="434"/>
      <c r="K92" s="434"/>
      <c r="L92" s="434"/>
      <c r="M92" s="564"/>
      <c r="N92" s="434"/>
      <c r="P92" s="14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  <row r="640" spans="1:2" ht="12.75">
      <c r="A640"/>
      <c r="B640"/>
    </row>
    <row r="641" spans="1:2" ht="12.75">
      <c r="A641"/>
      <c r="B641"/>
    </row>
    <row r="642" spans="1:2" ht="12.75">
      <c r="A642"/>
      <c r="B642"/>
    </row>
    <row r="643" spans="1:2" ht="12.75">
      <c r="A643"/>
      <c r="B643"/>
    </row>
    <row r="644" spans="1:2" ht="12.75">
      <c r="A644"/>
      <c r="B644"/>
    </row>
    <row r="645" spans="1:2" ht="12.75">
      <c r="A645"/>
      <c r="B645"/>
    </row>
    <row r="646" spans="1:2" ht="12.75">
      <c r="A646"/>
      <c r="B646"/>
    </row>
    <row r="647" spans="1:2" ht="12.75">
      <c r="A647"/>
      <c r="B647"/>
    </row>
    <row r="648" spans="1:2" ht="12.75">
      <c r="A648"/>
      <c r="B648"/>
    </row>
    <row r="649" spans="1:2" ht="12.75">
      <c r="A649"/>
      <c r="B649"/>
    </row>
    <row r="650" spans="1:2" ht="12.75">
      <c r="A650"/>
      <c r="B650"/>
    </row>
    <row r="651" spans="1:2" ht="12.75">
      <c r="A651"/>
      <c r="B651"/>
    </row>
    <row r="652" spans="1:2" ht="12.75">
      <c r="A652"/>
      <c r="B652"/>
    </row>
    <row r="653" spans="1:2" ht="12.75">
      <c r="A653"/>
      <c r="B653"/>
    </row>
    <row r="654" spans="1:2" ht="12.75">
      <c r="A654"/>
      <c r="B654"/>
    </row>
    <row r="655" spans="1:2" ht="12.75">
      <c r="A655"/>
      <c r="B655"/>
    </row>
    <row r="656" spans="1:2" ht="12.75">
      <c r="A656"/>
      <c r="B656"/>
    </row>
    <row r="657" spans="1:2" ht="12.75">
      <c r="A657"/>
      <c r="B657"/>
    </row>
    <row r="658" spans="1:2" ht="12.75">
      <c r="A658"/>
      <c r="B658"/>
    </row>
    <row r="659" spans="1:2" ht="12.75">
      <c r="A659"/>
      <c r="B659"/>
    </row>
    <row r="660" spans="1:2" ht="12.75">
      <c r="A660"/>
      <c r="B660"/>
    </row>
    <row r="661" spans="1:2" ht="12.75">
      <c r="A661"/>
      <c r="B661"/>
    </row>
    <row r="662" spans="1:2" ht="12.75">
      <c r="A662"/>
      <c r="B662"/>
    </row>
    <row r="663" spans="1:2" ht="12.75">
      <c r="A663"/>
      <c r="B663"/>
    </row>
    <row r="664" spans="1:2" ht="12.75">
      <c r="A664"/>
      <c r="B664"/>
    </row>
    <row r="665" spans="1:2" ht="12.75">
      <c r="A665"/>
      <c r="B665"/>
    </row>
    <row r="666" spans="1:2" ht="12.75">
      <c r="A666"/>
      <c r="B666"/>
    </row>
    <row r="667" spans="1:2" ht="12.75">
      <c r="A667"/>
      <c r="B667"/>
    </row>
    <row r="668" spans="1:2" ht="12.75">
      <c r="A668"/>
      <c r="B668"/>
    </row>
    <row r="669" spans="1:2" ht="12.75">
      <c r="A669"/>
      <c r="B669"/>
    </row>
    <row r="670" spans="1:2" ht="12.75">
      <c r="A670"/>
      <c r="B670"/>
    </row>
    <row r="671" spans="1:2" ht="12.75">
      <c r="A671"/>
      <c r="B671"/>
    </row>
    <row r="672" spans="1:2" ht="12.75">
      <c r="A672"/>
      <c r="B672"/>
    </row>
    <row r="673" spans="1:2" ht="12.75">
      <c r="A673"/>
      <c r="B673"/>
    </row>
    <row r="674" spans="1:2" ht="12.75">
      <c r="A674"/>
      <c r="B674"/>
    </row>
    <row r="675" spans="1:2" ht="12.75">
      <c r="A675"/>
      <c r="B675"/>
    </row>
    <row r="676" spans="1:2" ht="12.75">
      <c r="A676"/>
      <c r="B676"/>
    </row>
    <row r="677" spans="1:2" ht="12.75">
      <c r="A677"/>
      <c r="B677"/>
    </row>
    <row r="678" spans="1:2" ht="12.75">
      <c r="A678"/>
      <c r="B678"/>
    </row>
    <row r="679" spans="1:2" ht="12.75">
      <c r="A679"/>
      <c r="B679"/>
    </row>
    <row r="680" spans="1:2" ht="12.75">
      <c r="A680"/>
      <c r="B680"/>
    </row>
    <row r="681" spans="1:2" ht="12.75">
      <c r="A681"/>
      <c r="B681"/>
    </row>
    <row r="682" spans="1:2" ht="12.75">
      <c r="A682"/>
      <c r="B682"/>
    </row>
    <row r="683" spans="1:2" ht="12.75">
      <c r="A683"/>
      <c r="B683"/>
    </row>
    <row r="684" spans="1:2" ht="12.75">
      <c r="A684"/>
      <c r="B684"/>
    </row>
    <row r="685" spans="1:2" ht="12.75">
      <c r="A685"/>
      <c r="B685"/>
    </row>
    <row r="686" spans="1:2" ht="12.75">
      <c r="A686"/>
      <c r="B686"/>
    </row>
    <row r="687" spans="1:2" ht="12.75">
      <c r="A687"/>
      <c r="B687"/>
    </row>
    <row r="688" spans="1:2" ht="12.75">
      <c r="A688"/>
      <c r="B688"/>
    </row>
    <row r="689" spans="1:2" ht="12.75">
      <c r="A689"/>
      <c r="B689"/>
    </row>
    <row r="690" spans="1:2" ht="12.75">
      <c r="A690"/>
      <c r="B690"/>
    </row>
    <row r="691" spans="1:2" ht="12.75">
      <c r="A691"/>
      <c r="B691"/>
    </row>
    <row r="692" spans="1:2" ht="12.75">
      <c r="A692"/>
      <c r="B692"/>
    </row>
    <row r="693" spans="1:2" ht="12.75">
      <c r="A693"/>
      <c r="B693"/>
    </row>
    <row r="694" spans="1:2" ht="12.75">
      <c r="A694"/>
      <c r="B694"/>
    </row>
    <row r="695" spans="1:2" ht="12.75">
      <c r="A695"/>
      <c r="B695"/>
    </row>
    <row r="696" spans="1:2" ht="12.75">
      <c r="A696"/>
      <c r="B696"/>
    </row>
    <row r="697" spans="1:2" ht="12.75">
      <c r="A697"/>
      <c r="B697"/>
    </row>
    <row r="698" spans="1:2" ht="12.75">
      <c r="A698"/>
      <c r="B698"/>
    </row>
    <row r="699" spans="1:2" ht="12.75">
      <c r="A699"/>
      <c r="B699"/>
    </row>
    <row r="700" spans="1:2" ht="12.75">
      <c r="A700"/>
      <c r="B700"/>
    </row>
    <row r="701" spans="1:2" ht="12.75">
      <c r="A701"/>
      <c r="B701"/>
    </row>
    <row r="702" spans="1:2" ht="12.75">
      <c r="A702"/>
      <c r="B702"/>
    </row>
    <row r="703" spans="1:2" ht="12.75">
      <c r="A703"/>
      <c r="B703"/>
    </row>
    <row r="704" spans="1:2" ht="12.75">
      <c r="A704"/>
      <c r="B704"/>
    </row>
    <row r="705" spans="1:2" ht="12.75">
      <c r="A705"/>
      <c r="B705"/>
    </row>
    <row r="706" spans="1:2" ht="12.75">
      <c r="A706"/>
      <c r="B706"/>
    </row>
    <row r="707" spans="1:2" ht="12.75">
      <c r="A707"/>
      <c r="B707"/>
    </row>
    <row r="708" spans="1:2" ht="12.75">
      <c r="A708"/>
      <c r="B708"/>
    </row>
    <row r="709" spans="1:2" ht="12.75">
      <c r="A709"/>
      <c r="B709"/>
    </row>
    <row r="710" spans="1:2" ht="12.75">
      <c r="A710"/>
      <c r="B710"/>
    </row>
    <row r="711" spans="1:2" ht="12.75">
      <c r="A711"/>
      <c r="B711"/>
    </row>
    <row r="712" spans="1:2" ht="12.75">
      <c r="A712"/>
      <c r="B712"/>
    </row>
    <row r="713" spans="1:2" ht="12.75">
      <c r="A713"/>
      <c r="B713"/>
    </row>
    <row r="714" spans="1:2" ht="12.75">
      <c r="A714"/>
      <c r="B714"/>
    </row>
    <row r="715" spans="1:2" ht="12.75">
      <c r="A715"/>
      <c r="B715"/>
    </row>
    <row r="716" spans="1:2" ht="12.75">
      <c r="A716"/>
      <c r="B716"/>
    </row>
    <row r="717" spans="1:2" ht="12.75">
      <c r="A717"/>
      <c r="B717"/>
    </row>
    <row r="718" spans="1:2" ht="12.75">
      <c r="A718"/>
      <c r="B718"/>
    </row>
    <row r="719" spans="1:2" ht="12.75">
      <c r="A719"/>
      <c r="B719"/>
    </row>
    <row r="720" spans="1:2" ht="12.75">
      <c r="A720"/>
      <c r="B720"/>
    </row>
    <row r="721" spans="1:2" ht="12.75">
      <c r="A721"/>
      <c r="B721"/>
    </row>
    <row r="722" spans="1:2" ht="12.75">
      <c r="A722"/>
      <c r="B722"/>
    </row>
    <row r="723" spans="1:2" ht="12.75">
      <c r="A723"/>
      <c r="B723"/>
    </row>
    <row r="724" spans="1:2" ht="12.75">
      <c r="A724"/>
      <c r="B724"/>
    </row>
    <row r="725" spans="1:2" ht="12.75">
      <c r="A725"/>
      <c r="B725"/>
    </row>
    <row r="726" spans="1:2" ht="12.75">
      <c r="A726"/>
      <c r="B726"/>
    </row>
    <row r="727" spans="1:2" ht="12.75">
      <c r="A727"/>
      <c r="B727"/>
    </row>
    <row r="728" spans="1:2" ht="12.75">
      <c r="A728"/>
      <c r="B728"/>
    </row>
    <row r="729" spans="1:2" ht="12.75">
      <c r="A729"/>
      <c r="B729"/>
    </row>
    <row r="730" spans="1:2" ht="12.75">
      <c r="A730"/>
      <c r="B730"/>
    </row>
    <row r="731" spans="1:2" ht="12.75">
      <c r="A731"/>
      <c r="B731"/>
    </row>
    <row r="732" spans="1:2" ht="12.75">
      <c r="A732"/>
      <c r="B732"/>
    </row>
    <row r="733" spans="1:2" ht="12.75">
      <c r="A733"/>
      <c r="B733"/>
    </row>
    <row r="734" spans="1:2" ht="12.75">
      <c r="A734"/>
      <c r="B734"/>
    </row>
    <row r="735" spans="1:2" ht="12.75">
      <c r="A735"/>
      <c r="B735"/>
    </row>
    <row r="736" spans="1:2" ht="12.75">
      <c r="A736"/>
      <c r="B736"/>
    </row>
    <row r="737" spans="1:2" ht="12.75">
      <c r="A737"/>
      <c r="B737"/>
    </row>
    <row r="738" spans="1:2" ht="12.75">
      <c r="A738"/>
      <c r="B738"/>
    </row>
    <row r="739" spans="1:2" ht="12.75">
      <c r="A739"/>
      <c r="B739"/>
    </row>
    <row r="740" spans="1:2" ht="12.75">
      <c r="A740"/>
      <c r="B740"/>
    </row>
    <row r="741" spans="1:2" ht="12.75">
      <c r="A741"/>
      <c r="B741"/>
    </row>
    <row r="742" spans="1:2" ht="12.75">
      <c r="A742"/>
      <c r="B742"/>
    </row>
    <row r="743" spans="1:2" ht="12.75">
      <c r="A743"/>
      <c r="B743"/>
    </row>
    <row r="744" spans="1:2" ht="12.75">
      <c r="A744"/>
      <c r="B744"/>
    </row>
    <row r="745" spans="1:2" ht="12.75">
      <c r="A745"/>
      <c r="B745"/>
    </row>
    <row r="746" spans="1:2" ht="12.75">
      <c r="A746"/>
      <c r="B746"/>
    </row>
    <row r="747" spans="1:2" ht="12.75">
      <c r="A747"/>
      <c r="B747"/>
    </row>
    <row r="748" spans="1:2" ht="12.75">
      <c r="A748"/>
      <c r="B748"/>
    </row>
    <row r="749" spans="1:2" ht="12.75">
      <c r="A749"/>
      <c r="B749"/>
    </row>
    <row r="750" spans="1:2" ht="12.75">
      <c r="A750"/>
      <c r="B750"/>
    </row>
    <row r="751" spans="1:2" ht="12.75">
      <c r="A751"/>
      <c r="B751"/>
    </row>
    <row r="752" spans="1:2" ht="12.75">
      <c r="A752"/>
      <c r="B752"/>
    </row>
    <row r="753" spans="1:2" ht="12.75">
      <c r="A753"/>
      <c r="B753"/>
    </row>
    <row r="754" spans="1:2" ht="12.75">
      <c r="A754"/>
      <c r="B754"/>
    </row>
    <row r="755" spans="1:2" ht="12.75">
      <c r="A755"/>
      <c r="B755"/>
    </row>
    <row r="756" spans="1:2" ht="12.75">
      <c r="A756"/>
      <c r="B756"/>
    </row>
    <row r="757" spans="1:2" ht="12.75">
      <c r="A757"/>
      <c r="B757"/>
    </row>
    <row r="758" spans="1:2" ht="12.75">
      <c r="A758"/>
      <c r="B758"/>
    </row>
    <row r="759" spans="1:2" ht="12.75">
      <c r="A759"/>
      <c r="B759"/>
    </row>
    <row r="760" spans="1:2" ht="12.75">
      <c r="A760"/>
      <c r="B760"/>
    </row>
    <row r="761" spans="1:2" ht="12.75">
      <c r="A761"/>
      <c r="B761"/>
    </row>
    <row r="762" spans="1:2" ht="12.75">
      <c r="A762"/>
      <c r="B762"/>
    </row>
    <row r="763" spans="1:2" ht="12.75">
      <c r="A763"/>
      <c r="B763"/>
    </row>
    <row r="764" spans="1:2" ht="12.75">
      <c r="A764"/>
      <c r="B764"/>
    </row>
    <row r="765" spans="1:2" ht="12.75">
      <c r="A765"/>
      <c r="B765"/>
    </row>
    <row r="766" spans="1:2" ht="12.75">
      <c r="A766"/>
      <c r="B766"/>
    </row>
    <row r="767" spans="1:2" ht="12.75">
      <c r="A767"/>
      <c r="B767"/>
    </row>
    <row r="768" spans="1:2" ht="12.75">
      <c r="A768"/>
      <c r="B768"/>
    </row>
    <row r="769" spans="1:2" ht="12.75">
      <c r="A769"/>
      <c r="B769"/>
    </row>
    <row r="770" spans="1:2" ht="12.75">
      <c r="A770"/>
      <c r="B770"/>
    </row>
    <row r="771" spans="1:2" ht="12.75">
      <c r="A771"/>
      <c r="B771"/>
    </row>
    <row r="772" spans="1:2" ht="12.75">
      <c r="A772"/>
      <c r="B772"/>
    </row>
    <row r="773" spans="1:2" ht="12.75">
      <c r="A773"/>
      <c r="B773"/>
    </row>
    <row r="774" spans="1:2" ht="12.75">
      <c r="A774"/>
      <c r="B774"/>
    </row>
    <row r="775" spans="1:2" ht="12.75">
      <c r="A775"/>
      <c r="B775"/>
    </row>
    <row r="776" spans="1:2" ht="12.75">
      <c r="A776"/>
      <c r="B776"/>
    </row>
    <row r="777" spans="1:2" ht="12.75">
      <c r="A777"/>
      <c r="B777"/>
    </row>
    <row r="778" spans="1:2" ht="12.75">
      <c r="A778"/>
      <c r="B778"/>
    </row>
    <row r="779" spans="1:2" ht="12.75">
      <c r="A779"/>
      <c r="B779"/>
    </row>
    <row r="780" spans="1:2" ht="12.75">
      <c r="A780"/>
      <c r="B780"/>
    </row>
    <row r="781" spans="1:2" ht="12.75">
      <c r="A781"/>
      <c r="B781"/>
    </row>
    <row r="782" spans="1:2" ht="12.75">
      <c r="A782"/>
      <c r="B782"/>
    </row>
    <row r="783" spans="1:2" ht="12.75">
      <c r="A783"/>
      <c r="B783"/>
    </row>
    <row r="784" spans="1:2" ht="12.75">
      <c r="A784"/>
      <c r="B784"/>
    </row>
    <row r="785" spans="1:2" ht="12.75">
      <c r="A785"/>
      <c r="B785"/>
    </row>
    <row r="786" spans="1:2" ht="12.75">
      <c r="A786"/>
      <c r="B786"/>
    </row>
    <row r="787" spans="1:2" ht="12.75">
      <c r="A787"/>
      <c r="B787"/>
    </row>
    <row r="788" spans="1:2" ht="12.75">
      <c r="A788"/>
      <c r="B788"/>
    </row>
    <row r="789" spans="1:2" ht="12.75">
      <c r="A789"/>
      <c r="B789"/>
    </row>
    <row r="790" spans="1:2" ht="12.75">
      <c r="A790"/>
      <c r="B790"/>
    </row>
    <row r="791" spans="1:2" ht="12.75">
      <c r="A791"/>
      <c r="B791"/>
    </row>
    <row r="792" spans="1:2" ht="12.75">
      <c r="A792"/>
      <c r="B792"/>
    </row>
    <row r="793" spans="1:2" ht="12.75">
      <c r="A793"/>
      <c r="B793"/>
    </row>
    <row r="794" spans="1:2" ht="12.75">
      <c r="A794"/>
      <c r="B794"/>
    </row>
    <row r="795" spans="1:2" ht="12.75">
      <c r="A795"/>
      <c r="B795"/>
    </row>
    <row r="796" spans="1:2" ht="12.75">
      <c r="A796"/>
      <c r="B796"/>
    </row>
    <row r="797" spans="1:2" ht="12.75">
      <c r="A797"/>
      <c r="B797"/>
    </row>
    <row r="798" spans="1:2" ht="12.75">
      <c r="A798"/>
      <c r="B798"/>
    </row>
    <row r="799" spans="1:2" ht="12.75">
      <c r="A799"/>
      <c r="B799"/>
    </row>
    <row r="800" spans="1:2" ht="12.75">
      <c r="A800"/>
      <c r="B800"/>
    </row>
    <row r="801" spans="1:2" ht="12.75">
      <c r="A801"/>
      <c r="B801"/>
    </row>
    <row r="802" spans="1:2" ht="12.75">
      <c r="A802"/>
      <c r="B802"/>
    </row>
    <row r="803" spans="1:2" ht="12.75">
      <c r="A803"/>
      <c r="B803"/>
    </row>
    <row r="804" spans="1:2" ht="12.75">
      <c r="A804"/>
      <c r="B804"/>
    </row>
    <row r="805" spans="1:2" ht="12.75">
      <c r="A805"/>
      <c r="B805"/>
    </row>
    <row r="806" spans="1:2" ht="12.75">
      <c r="A806"/>
      <c r="B806"/>
    </row>
    <row r="807" spans="1:2" ht="12.75">
      <c r="A807"/>
      <c r="B807"/>
    </row>
    <row r="808" spans="1:2" ht="12.75">
      <c r="A808"/>
      <c r="B808"/>
    </row>
    <row r="809" spans="1:2" ht="12.75">
      <c r="A809"/>
      <c r="B809"/>
    </row>
    <row r="810" spans="1:2" ht="12.75">
      <c r="A810"/>
      <c r="B810"/>
    </row>
    <row r="811" spans="1:2" ht="12.75">
      <c r="A811"/>
      <c r="B811"/>
    </row>
    <row r="812" spans="1:2" ht="12.75">
      <c r="A812"/>
      <c r="B812"/>
    </row>
    <row r="813" spans="1:2" ht="12.75">
      <c r="A813"/>
      <c r="B813"/>
    </row>
    <row r="814" spans="1:2" ht="12.75">
      <c r="A814"/>
      <c r="B814"/>
    </row>
    <row r="815" spans="1:2" ht="12.75">
      <c r="A815"/>
      <c r="B815"/>
    </row>
    <row r="816" spans="1:2" ht="12.75">
      <c r="A816"/>
      <c r="B816"/>
    </row>
    <row r="817" spans="1:2" ht="12.75">
      <c r="A817"/>
      <c r="B817"/>
    </row>
    <row r="818" spans="1:2" ht="12.75">
      <c r="A818"/>
      <c r="B818"/>
    </row>
    <row r="819" spans="1:2" ht="12.75">
      <c r="A819"/>
      <c r="B819"/>
    </row>
    <row r="820" spans="1:2" ht="12.75">
      <c r="A820"/>
      <c r="B820"/>
    </row>
    <row r="821" spans="1:2" ht="12.75">
      <c r="A821"/>
      <c r="B821"/>
    </row>
    <row r="822" spans="1:2" ht="12.75">
      <c r="A822"/>
      <c r="B822"/>
    </row>
    <row r="823" spans="1:2" ht="12.75">
      <c r="A823"/>
      <c r="B823"/>
    </row>
    <row r="824" spans="1:2" ht="12.75">
      <c r="A824"/>
      <c r="B824"/>
    </row>
    <row r="825" spans="1:2" ht="12.75">
      <c r="A825"/>
      <c r="B825"/>
    </row>
    <row r="826" spans="1:2" ht="12.75">
      <c r="A826"/>
      <c r="B826"/>
    </row>
    <row r="827" spans="1:2" ht="12.75">
      <c r="A827"/>
      <c r="B827"/>
    </row>
    <row r="828" spans="1:2" ht="12.75">
      <c r="A828"/>
      <c r="B828"/>
    </row>
    <row r="829" spans="1:2" ht="12.75">
      <c r="A829"/>
      <c r="B829"/>
    </row>
    <row r="830" spans="1:2" ht="12.75">
      <c r="A830"/>
      <c r="B830"/>
    </row>
    <row r="831" spans="1:2" ht="12.75">
      <c r="A831"/>
      <c r="B831"/>
    </row>
    <row r="832" spans="1:2" ht="12.75">
      <c r="A832"/>
      <c r="B832"/>
    </row>
    <row r="833" spans="1:2" ht="12.75">
      <c r="A833"/>
      <c r="B833"/>
    </row>
    <row r="834" spans="1:2" ht="12.75">
      <c r="A834"/>
      <c r="B834"/>
    </row>
    <row r="835" spans="1:2" ht="12.75">
      <c r="A835"/>
      <c r="B835"/>
    </row>
    <row r="836" spans="1:2" ht="12.75">
      <c r="A836"/>
      <c r="B836"/>
    </row>
    <row r="837" spans="1:2" ht="12.75">
      <c r="A837"/>
      <c r="B837"/>
    </row>
    <row r="838" spans="1:2" ht="12.75">
      <c r="A838"/>
      <c r="B838"/>
    </row>
    <row r="839" spans="1:2" ht="12.75">
      <c r="A839"/>
      <c r="B839"/>
    </row>
    <row r="840" spans="1:2" ht="12.75">
      <c r="A840"/>
      <c r="B840"/>
    </row>
    <row r="841" spans="1:2" ht="12.75">
      <c r="A841"/>
      <c r="B841"/>
    </row>
    <row r="842" spans="1:2" ht="12.75">
      <c r="A842"/>
      <c r="B842"/>
    </row>
    <row r="843" spans="1:2" ht="12.75">
      <c r="A843"/>
      <c r="B843"/>
    </row>
    <row r="844" spans="1:2" ht="12.75">
      <c r="A844"/>
      <c r="B844"/>
    </row>
    <row r="845" spans="1:2" ht="12.75">
      <c r="A845"/>
      <c r="B845"/>
    </row>
    <row r="846" spans="1:2" ht="12.75">
      <c r="A846"/>
      <c r="B846"/>
    </row>
    <row r="847" spans="1:2" ht="12.75">
      <c r="A847"/>
      <c r="B847"/>
    </row>
    <row r="848" spans="1:2" ht="12.75">
      <c r="A848"/>
      <c r="B848"/>
    </row>
    <row r="849" spans="1:2" ht="12.75">
      <c r="A849"/>
      <c r="B849"/>
    </row>
    <row r="850" spans="1:2" ht="12.75">
      <c r="A850"/>
      <c r="B850"/>
    </row>
    <row r="851" spans="1:2" ht="12.75">
      <c r="A851"/>
      <c r="B851"/>
    </row>
    <row r="852" spans="1:2" ht="12.75">
      <c r="A852"/>
      <c r="B852"/>
    </row>
    <row r="853" spans="1:2" ht="12.75">
      <c r="A853"/>
      <c r="B853"/>
    </row>
    <row r="854" spans="1:2" ht="12.75">
      <c r="A854"/>
      <c r="B854"/>
    </row>
    <row r="855" spans="1:2" ht="12.75">
      <c r="A855"/>
      <c r="B855"/>
    </row>
    <row r="856" spans="1:2" ht="12.75">
      <c r="A856"/>
      <c r="B856"/>
    </row>
    <row r="857" spans="1:2" ht="12.75">
      <c r="A857"/>
      <c r="B857"/>
    </row>
    <row r="858" spans="1:2" ht="12.75">
      <c r="A858"/>
      <c r="B858"/>
    </row>
    <row r="859" spans="1:2" ht="12.75">
      <c r="A859"/>
      <c r="B859"/>
    </row>
    <row r="860" spans="1:2" ht="12.75">
      <c r="A860"/>
      <c r="B860"/>
    </row>
    <row r="861" spans="1:2" ht="12.75">
      <c r="A861"/>
      <c r="B861"/>
    </row>
    <row r="862" spans="1:2" ht="12.75">
      <c r="A862"/>
      <c r="B862"/>
    </row>
    <row r="863" spans="1:2" ht="12.75">
      <c r="A863"/>
      <c r="B863"/>
    </row>
    <row r="864" spans="1:2" ht="12.75">
      <c r="A864"/>
      <c r="B864"/>
    </row>
    <row r="865" spans="1:2" ht="12.75">
      <c r="A865"/>
      <c r="B865"/>
    </row>
    <row r="866" spans="1:2" ht="12.75">
      <c r="A866"/>
      <c r="B866"/>
    </row>
    <row r="867" spans="1:2" ht="12.75">
      <c r="A867"/>
      <c r="B867"/>
    </row>
    <row r="868" spans="1:2" ht="12.75">
      <c r="A868"/>
      <c r="B868"/>
    </row>
    <row r="869" spans="1:2" ht="12.75">
      <c r="A869"/>
      <c r="B869"/>
    </row>
    <row r="870" spans="1:2" ht="12.75">
      <c r="A870"/>
      <c r="B870"/>
    </row>
    <row r="871" spans="1:2" ht="12.75">
      <c r="A871"/>
      <c r="B871"/>
    </row>
    <row r="872" spans="1:2" ht="12.75">
      <c r="A872"/>
      <c r="B872"/>
    </row>
    <row r="873" spans="1:2" ht="12.75">
      <c r="A873"/>
      <c r="B873"/>
    </row>
    <row r="874" spans="1:2" ht="12.75">
      <c r="A874"/>
      <c r="B874"/>
    </row>
    <row r="875" spans="1:2" ht="12.75">
      <c r="A875"/>
      <c r="B875"/>
    </row>
    <row r="876" spans="1:2" ht="12.75">
      <c r="A876"/>
      <c r="B876"/>
    </row>
    <row r="877" spans="1:2" ht="12.75">
      <c r="A877"/>
      <c r="B877"/>
    </row>
    <row r="878" spans="1:2" ht="12.75">
      <c r="A878"/>
      <c r="B878"/>
    </row>
    <row r="879" spans="1:2" ht="12.75">
      <c r="A879"/>
      <c r="B879"/>
    </row>
    <row r="880" spans="1:2" ht="12.75">
      <c r="A880"/>
      <c r="B880"/>
    </row>
    <row r="881" spans="1:2" ht="12.75">
      <c r="A881"/>
      <c r="B881"/>
    </row>
    <row r="882" spans="1:2" ht="12.75">
      <c r="A882"/>
      <c r="B882"/>
    </row>
    <row r="883" spans="1:2" ht="12.75">
      <c r="A883"/>
      <c r="B883"/>
    </row>
    <row r="884" spans="1:2" ht="12.75">
      <c r="A884"/>
      <c r="B884"/>
    </row>
    <row r="885" spans="1:2" ht="12.75">
      <c r="A885"/>
      <c r="B885"/>
    </row>
    <row r="886" spans="1:2" ht="12.75">
      <c r="A886"/>
      <c r="B886"/>
    </row>
    <row r="887" spans="1:2" ht="12.75">
      <c r="A887"/>
      <c r="B887"/>
    </row>
    <row r="888" spans="1:2" ht="12.75">
      <c r="A888"/>
      <c r="B888"/>
    </row>
    <row r="889" spans="1:2" ht="12.75">
      <c r="A889"/>
      <c r="B889"/>
    </row>
    <row r="890" spans="1:2" ht="12.75">
      <c r="A890"/>
      <c r="B890"/>
    </row>
    <row r="891" spans="1:2" ht="12.75">
      <c r="A891"/>
      <c r="B891"/>
    </row>
    <row r="892" spans="1:2" ht="12.75">
      <c r="A892"/>
      <c r="B892"/>
    </row>
    <row r="893" spans="1:2" ht="12.75">
      <c r="A893"/>
      <c r="B893"/>
    </row>
    <row r="894" spans="1:2" ht="12.75">
      <c r="A894"/>
      <c r="B894"/>
    </row>
    <row r="895" spans="1:2" ht="12.75">
      <c r="A895"/>
      <c r="B895"/>
    </row>
    <row r="896" spans="1:2" ht="12.75">
      <c r="A896"/>
      <c r="B896"/>
    </row>
    <row r="897" spans="1:2" ht="12.75">
      <c r="A897"/>
      <c r="B897"/>
    </row>
    <row r="898" spans="1:2" ht="12.75">
      <c r="A898"/>
      <c r="B898"/>
    </row>
    <row r="899" spans="1:2" ht="12.75">
      <c r="A899"/>
      <c r="B899"/>
    </row>
    <row r="900" spans="1:2" ht="12.75">
      <c r="A900"/>
      <c r="B900"/>
    </row>
    <row r="901" spans="1:2" ht="12.75">
      <c r="A901"/>
      <c r="B901"/>
    </row>
    <row r="902" spans="1:2" ht="12.75">
      <c r="A902"/>
      <c r="B902"/>
    </row>
    <row r="903" spans="1:2" ht="12.75">
      <c r="A903"/>
      <c r="B903"/>
    </row>
    <row r="904" spans="1:2" ht="12.75">
      <c r="A904"/>
      <c r="B904"/>
    </row>
    <row r="905" spans="1:2" ht="12.75">
      <c r="A905"/>
      <c r="B905"/>
    </row>
    <row r="906" spans="1:2" ht="12.75">
      <c r="A906"/>
      <c r="B906"/>
    </row>
    <row r="907" spans="1:2" ht="12.75">
      <c r="A907"/>
      <c r="B907"/>
    </row>
    <row r="908" spans="1:2" ht="12.75">
      <c r="A908"/>
      <c r="B908"/>
    </row>
    <row r="909" spans="1:2" ht="12.75">
      <c r="A909"/>
      <c r="B909"/>
    </row>
    <row r="910" spans="1:2" ht="12.75">
      <c r="A910"/>
      <c r="B910"/>
    </row>
    <row r="911" spans="1:2" ht="12.75">
      <c r="A911"/>
      <c r="B911"/>
    </row>
    <row r="912" spans="1:2" ht="12.75">
      <c r="A912"/>
      <c r="B912"/>
    </row>
    <row r="913" spans="1:2" ht="12.75">
      <c r="A913"/>
      <c r="B913"/>
    </row>
    <row r="914" spans="1:2" ht="12.75">
      <c r="A914"/>
      <c r="B914"/>
    </row>
    <row r="915" spans="1:2" ht="12.75">
      <c r="A915"/>
      <c r="B915"/>
    </row>
    <row r="916" spans="1:2" ht="12.75">
      <c r="A916"/>
      <c r="B916"/>
    </row>
    <row r="917" spans="1:2" ht="12.75">
      <c r="A917"/>
      <c r="B917"/>
    </row>
    <row r="918" spans="1:2" ht="12.75">
      <c r="A918"/>
      <c r="B918"/>
    </row>
    <row r="919" spans="1:2" ht="12.75">
      <c r="A919"/>
      <c r="B919"/>
    </row>
    <row r="920" spans="1:2" ht="12.75">
      <c r="A920"/>
      <c r="B920"/>
    </row>
    <row r="921" spans="1:2" ht="12.75">
      <c r="A921"/>
      <c r="B921"/>
    </row>
    <row r="922" spans="1:2" ht="12.75">
      <c r="A922"/>
      <c r="B922"/>
    </row>
    <row r="923" spans="1:2" ht="12.75">
      <c r="A923"/>
      <c r="B923"/>
    </row>
    <row r="924" spans="1:2" ht="12.75">
      <c r="A924"/>
      <c r="B924"/>
    </row>
    <row r="925" spans="1:2" ht="12.75">
      <c r="A925"/>
      <c r="B925"/>
    </row>
    <row r="926" spans="1:2" ht="12.75">
      <c r="A926"/>
      <c r="B926"/>
    </row>
    <row r="927" spans="1:2" ht="12.75">
      <c r="A927"/>
      <c r="B927"/>
    </row>
    <row r="928" spans="1:2" ht="12.75">
      <c r="A928"/>
      <c r="B928"/>
    </row>
    <row r="929" spans="1:2" ht="12.75">
      <c r="A929"/>
      <c r="B929"/>
    </row>
    <row r="930" spans="1:2" ht="12.75">
      <c r="A930"/>
      <c r="B930"/>
    </row>
    <row r="931" spans="1:2" ht="12.75">
      <c r="A931"/>
      <c r="B931"/>
    </row>
    <row r="932" spans="1:2" ht="12.75">
      <c r="A932"/>
      <c r="B932"/>
    </row>
    <row r="933" spans="1:2" ht="12.75">
      <c r="A933"/>
      <c r="B933"/>
    </row>
    <row r="934" spans="1:2" ht="12.75">
      <c r="A934"/>
      <c r="B934"/>
    </row>
    <row r="935" spans="1:2" ht="12.75">
      <c r="A935"/>
      <c r="B935"/>
    </row>
    <row r="936" spans="1:2" ht="12.75">
      <c r="A936"/>
      <c r="B936"/>
    </row>
    <row r="937" spans="1:2" ht="12.75">
      <c r="A937"/>
      <c r="B937"/>
    </row>
    <row r="938" spans="1:2" ht="12.75">
      <c r="A938"/>
      <c r="B938"/>
    </row>
    <row r="939" spans="1:2" ht="12.75">
      <c r="A939"/>
      <c r="B939"/>
    </row>
    <row r="940" spans="1:2" ht="12.75">
      <c r="A940"/>
      <c r="B940"/>
    </row>
    <row r="941" spans="1:2" ht="12.75">
      <c r="A941"/>
      <c r="B941"/>
    </row>
    <row r="942" spans="1:2" ht="12.75">
      <c r="A942"/>
      <c r="B942"/>
    </row>
    <row r="943" spans="1:2" ht="12.75">
      <c r="A943"/>
      <c r="B943"/>
    </row>
    <row r="944" spans="1:2" ht="12.75">
      <c r="A944"/>
      <c r="B944"/>
    </row>
    <row r="945" spans="1:2" ht="12.75">
      <c r="A945"/>
      <c r="B945"/>
    </row>
    <row r="946" spans="1:2" ht="12.75">
      <c r="A946"/>
      <c r="B946"/>
    </row>
    <row r="947" spans="1:2" ht="12.75">
      <c r="A947"/>
      <c r="B947"/>
    </row>
    <row r="948" spans="1:2" ht="12.75">
      <c r="A948"/>
      <c r="B948"/>
    </row>
    <row r="949" spans="1:2" ht="12.75">
      <c r="A949"/>
      <c r="B949"/>
    </row>
    <row r="950" spans="1:2" ht="12.75">
      <c r="A950"/>
      <c r="B950"/>
    </row>
    <row r="951" spans="1:2" ht="12.75">
      <c r="A951"/>
      <c r="B951"/>
    </row>
    <row r="952" spans="1:2" ht="12.75">
      <c r="A952"/>
      <c r="B952"/>
    </row>
    <row r="953" spans="1:2" ht="12.75">
      <c r="A953"/>
      <c r="B953"/>
    </row>
    <row r="954" spans="1:2" ht="12.75">
      <c r="A954"/>
      <c r="B954"/>
    </row>
    <row r="955" spans="1:2" ht="12.75">
      <c r="A955"/>
      <c r="B955"/>
    </row>
    <row r="956" spans="1:2" ht="12.75">
      <c r="A956"/>
      <c r="B956"/>
    </row>
    <row r="957" spans="1:2" ht="12.75">
      <c r="A957"/>
      <c r="B957"/>
    </row>
    <row r="958" spans="1:2" ht="12.75">
      <c r="A958"/>
      <c r="B958"/>
    </row>
    <row r="959" spans="1:2" ht="12.75">
      <c r="A959"/>
      <c r="B959"/>
    </row>
    <row r="960" spans="1:2" ht="12.75">
      <c r="A960"/>
      <c r="B960"/>
    </row>
    <row r="961" spans="1:2" ht="12.75">
      <c r="A961"/>
      <c r="B961"/>
    </row>
    <row r="962" spans="1:2" ht="12.75">
      <c r="A962"/>
      <c r="B962"/>
    </row>
    <row r="963" spans="1:2" ht="12.75">
      <c r="A963"/>
      <c r="B963"/>
    </row>
    <row r="964" spans="1:2" ht="12.75">
      <c r="A964"/>
      <c r="B964"/>
    </row>
    <row r="965" spans="1:2" ht="12.75">
      <c r="A965"/>
      <c r="B965"/>
    </row>
    <row r="966" spans="1:2" ht="12.75">
      <c r="A966"/>
      <c r="B966"/>
    </row>
    <row r="967" spans="1:2" ht="12.75">
      <c r="A967"/>
      <c r="B967"/>
    </row>
    <row r="968" spans="1:2" ht="12.75">
      <c r="A968"/>
      <c r="B968"/>
    </row>
    <row r="969" spans="1:2" ht="12.75">
      <c r="A969"/>
      <c r="B969"/>
    </row>
    <row r="970" spans="1:2" ht="12.75">
      <c r="A970"/>
      <c r="B970"/>
    </row>
    <row r="971" spans="1:2" ht="12.75">
      <c r="A971"/>
      <c r="B971"/>
    </row>
    <row r="972" spans="1:2" ht="12.75">
      <c r="A972"/>
      <c r="B972"/>
    </row>
    <row r="973" spans="1:2" ht="12.75">
      <c r="A973"/>
      <c r="B973"/>
    </row>
    <row r="974" spans="1:2" ht="12.75">
      <c r="A974"/>
      <c r="B974"/>
    </row>
    <row r="975" spans="1:2" ht="12.75">
      <c r="A975"/>
      <c r="B975"/>
    </row>
    <row r="976" spans="1:2" ht="12.75">
      <c r="A976"/>
      <c r="B976"/>
    </row>
    <row r="977" spans="1:2" ht="12.75">
      <c r="A977"/>
      <c r="B977"/>
    </row>
    <row r="978" spans="1:2" ht="12.75">
      <c r="A978"/>
      <c r="B978"/>
    </row>
    <row r="979" spans="1:2" ht="12.75">
      <c r="A979"/>
      <c r="B979"/>
    </row>
    <row r="980" spans="1:2" ht="12.75">
      <c r="A980"/>
      <c r="B980"/>
    </row>
    <row r="981" spans="1:2" ht="12.75">
      <c r="A981"/>
      <c r="B981"/>
    </row>
    <row r="982" spans="1:2" ht="12.75">
      <c r="A982"/>
      <c r="B982"/>
    </row>
    <row r="983" spans="1:2" ht="12.75">
      <c r="A983"/>
      <c r="B983"/>
    </row>
    <row r="984" spans="1:2" ht="12.75">
      <c r="A984"/>
      <c r="B984"/>
    </row>
    <row r="985" spans="1:2" ht="12.75">
      <c r="A985"/>
      <c r="B985"/>
    </row>
    <row r="986" spans="1:2" ht="12.75">
      <c r="A986"/>
      <c r="B986"/>
    </row>
    <row r="987" spans="1:2" ht="12.75">
      <c r="A987"/>
      <c r="B987"/>
    </row>
    <row r="988" spans="1:2" ht="12.75">
      <c r="A988"/>
      <c r="B988"/>
    </row>
    <row r="989" spans="1:2" ht="12.75">
      <c r="A989"/>
      <c r="B989"/>
    </row>
    <row r="990" spans="1:2" ht="12.75">
      <c r="A990"/>
      <c r="B990"/>
    </row>
    <row r="991" spans="1:2" ht="12.75">
      <c r="A991"/>
      <c r="B991"/>
    </row>
    <row r="992" spans="1:2" ht="12.75">
      <c r="A992"/>
      <c r="B992"/>
    </row>
    <row r="993" spans="1:2" ht="12.75">
      <c r="A993"/>
      <c r="B993"/>
    </row>
    <row r="994" spans="1:2" ht="12.75">
      <c r="A994"/>
      <c r="B994"/>
    </row>
    <row r="995" spans="1:2" ht="12.75">
      <c r="A995"/>
      <c r="B995"/>
    </row>
    <row r="996" spans="1:2" ht="12.75">
      <c r="A996"/>
      <c r="B996"/>
    </row>
    <row r="997" spans="1:2" ht="12.75">
      <c r="A997"/>
      <c r="B997"/>
    </row>
    <row r="998" spans="1:2" ht="12.75">
      <c r="A998"/>
      <c r="B998"/>
    </row>
    <row r="999" spans="1:2" ht="12.75">
      <c r="A999"/>
      <c r="B999"/>
    </row>
    <row r="1000" spans="1:2" ht="12.75">
      <c r="A1000"/>
      <c r="B1000"/>
    </row>
    <row r="1001" spans="1:2" ht="12.75">
      <c r="A1001"/>
      <c r="B1001"/>
    </row>
    <row r="1002" spans="1:2" ht="12.75">
      <c r="A1002"/>
      <c r="B1002"/>
    </row>
    <row r="1003" spans="1:2" ht="12.75">
      <c r="A1003"/>
      <c r="B1003"/>
    </row>
    <row r="1004" spans="1:2" ht="12.75">
      <c r="A1004"/>
      <c r="B1004"/>
    </row>
    <row r="1005" spans="1:2" ht="12.75">
      <c r="A1005"/>
      <c r="B1005"/>
    </row>
    <row r="1006" spans="1:2" ht="12.75">
      <c r="A1006"/>
      <c r="B1006"/>
    </row>
    <row r="1007" spans="1:2" ht="12.75">
      <c r="A1007"/>
      <c r="B1007"/>
    </row>
    <row r="1008" spans="1:2" ht="12.75">
      <c r="A1008"/>
      <c r="B1008"/>
    </row>
    <row r="1009" spans="1:2" ht="12.75">
      <c r="A1009"/>
      <c r="B1009"/>
    </row>
    <row r="1010" spans="1:2" ht="12.75">
      <c r="A1010"/>
      <c r="B1010"/>
    </row>
    <row r="1011" spans="1:2" ht="12.75">
      <c r="A1011"/>
      <c r="B1011"/>
    </row>
    <row r="1012" spans="1:2" ht="12.75">
      <c r="A1012"/>
      <c r="B1012"/>
    </row>
    <row r="1013" spans="1:2" ht="12.75">
      <c r="A1013"/>
      <c r="B1013"/>
    </row>
    <row r="1014" spans="1:2" ht="12.75">
      <c r="A1014"/>
      <c r="B1014"/>
    </row>
    <row r="1015" spans="1:2" ht="12.75">
      <c r="A1015"/>
      <c r="B1015"/>
    </row>
    <row r="1016" spans="1:2" ht="12.75">
      <c r="A1016"/>
      <c r="B1016"/>
    </row>
    <row r="1017" spans="1:2" ht="12.75">
      <c r="A1017"/>
      <c r="B1017"/>
    </row>
    <row r="1018" spans="1:2" ht="12.75">
      <c r="A1018"/>
      <c r="B1018"/>
    </row>
    <row r="1019" spans="1:2" ht="12.75">
      <c r="A1019"/>
      <c r="B1019"/>
    </row>
    <row r="1020" spans="1:2" ht="12.75">
      <c r="A1020"/>
      <c r="B1020"/>
    </row>
    <row r="1021" spans="1:2" ht="12.75">
      <c r="A1021"/>
      <c r="B1021"/>
    </row>
    <row r="1022" spans="1:2" ht="12.75">
      <c r="A1022"/>
      <c r="B1022"/>
    </row>
    <row r="1023" spans="1:2" ht="12.75">
      <c r="A1023"/>
      <c r="B1023"/>
    </row>
    <row r="1024" spans="1:2" ht="12.75">
      <c r="A1024"/>
      <c r="B1024"/>
    </row>
    <row r="1025" spans="1:2" ht="12.75">
      <c r="A1025"/>
      <c r="B1025"/>
    </row>
    <row r="1026" spans="1:2" ht="12.75">
      <c r="A1026"/>
      <c r="B1026"/>
    </row>
    <row r="1027" spans="1:2" ht="12.75">
      <c r="A1027"/>
      <c r="B1027"/>
    </row>
    <row r="1028" spans="1:2" ht="12.75">
      <c r="A1028"/>
      <c r="B1028"/>
    </row>
    <row r="1029" spans="1:2" ht="12.75">
      <c r="A1029"/>
      <c r="B1029"/>
    </row>
    <row r="1030" spans="1:2" ht="12.75">
      <c r="A1030"/>
      <c r="B1030"/>
    </row>
    <row r="1031" spans="1:2" ht="12.75">
      <c r="A1031"/>
      <c r="B1031"/>
    </row>
    <row r="1032" spans="1:2" ht="12.75">
      <c r="A1032"/>
      <c r="B1032"/>
    </row>
    <row r="1033" spans="1:2" ht="12.75">
      <c r="A1033"/>
      <c r="B1033"/>
    </row>
    <row r="1034" spans="1:2" ht="12.75">
      <c r="A1034"/>
      <c r="B1034"/>
    </row>
    <row r="1035" spans="1:2" ht="12.75">
      <c r="A1035"/>
      <c r="B1035"/>
    </row>
    <row r="1036" spans="1:2" ht="12.75">
      <c r="A1036"/>
      <c r="B1036"/>
    </row>
    <row r="1037" spans="1:2" ht="12.75">
      <c r="A1037"/>
      <c r="B1037"/>
    </row>
    <row r="1038" spans="1:2" ht="12.75">
      <c r="A1038"/>
      <c r="B1038"/>
    </row>
    <row r="1039" spans="1:2" ht="12.75">
      <c r="A1039"/>
      <c r="B1039"/>
    </row>
    <row r="1040" spans="1:2" ht="12.75">
      <c r="A1040"/>
      <c r="B1040"/>
    </row>
    <row r="1041" spans="1:2" ht="12.75">
      <c r="A1041"/>
      <c r="B1041"/>
    </row>
    <row r="1042" spans="1:2" ht="12.75">
      <c r="A1042"/>
      <c r="B1042"/>
    </row>
    <row r="1043" spans="1:2" ht="12.75">
      <c r="A1043"/>
      <c r="B1043"/>
    </row>
    <row r="1044" spans="1:2" ht="12.75">
      <c r="A1044"/>
      <c r="B1044"/>
    </row>
    <row r="1045" spans="1:2" ht="12.75">
      <c r="A1045"/>
      <c r="B1045"/>
    </row>
    <row r="1046" spans="1:2" ht="12.75">
      <c r="A1046"/>
      <c r="B1046"/>
    </row>
    <row r="1047" spans="1:2" ht="12.75">
      <c r="A1047"/>
      <c r="B1047"/>
    </row>
    <row r="1048" spans="1:2" ht="12.75">
      <c r="A1048"/>
      <c r="B1048"/>
    </row>
    <row r="1049" spans="1:2" ht="12.75">
      <c r="A1049"/>
      <c r="B1049"/>
    </row>
    <row r="1050" spans="1:2" ht="12.75">
      <c r="A1050"/>
      <c r="B1050"/>
    </row>
    <row r="1051" spans="1:2" ht="12.75">
      <c r="A1051"/>
      <c r="B1051"/>
    </row>
    <row r="1052" spans="1:2" ht="12.75">
      <c r="A1052"/>
      <c r="B1052"/>
    </row>
    <row r="1053" spans="1:2" ht="12.75">
      <c r="A1053"/>
      <c r="B1053"/>
    </row>
    <row r="1054" spans="1:2" ht="12.75">
      <c r="A1054"/>
      <c r="B1054"/>
    </row>
    <row r="1055" spans="1:2" ht="12.75">
      <c r="A1055"/>
      <c r="B1055"/>
    </row>
    <row r="1056" spans="1:2" ht="12.75">
      <c r="A1056"/>
      <c r="B1056"/>
    </row>
    <row r="1057" spans="1:2" ht="12.75">
      <c r="A1057"/>
      <c r="B1057"/>
    </row>
    <row r="1058" spans="1:2" ht="12.75">
      <c r="A1058"/>
      <c r="B1058"/>
    </row>
    <row r="1059" spans="1:2" ht="12.75">
      <c r="A1059"/>
      <c r="B1059"/>
    </row>
    <row r="1060" spans="1:2" ht="12.75">
      <c r="A1060"/>
      <c r="B1060"/>
    </row>
    <row r="1061" spans="1:2" ht="12.75">
      <c r="A1061"/>
      <c r="B1061"/>
    </row>
    <row r="1062" spans="1:2" ht="12.75">
      <c r="A1062"/>
      <c r="B1062"/>
    </row>
    <row r="1063" spans="1:2" ht="12.75">
      <c r="A1063"/>
      <c r="B1063"/>
    </row>
    <row r="1064" spans="1:2" ht="12.75">
      <c r="A1064"/>
      <c r="B1064"/>
    </row>
    <row r="1065" spans="1:2" ht="12.75">
      <c r="A1065"/>
      <c r="B1065"/>
    </row>
    <row r="1066" spans="1:2" ht="12.75">
      <c r="A1066"/>
      <c r="B1066"/>
    </row>
    <row r="1067" spans="1:2" ht="12.75">
      <c r="A1067"/>
      <c r="B1067"/>
    </row>
    <row r="1068" spans="1:2" ht="12.75">
      <c r="A1068"/>
      <c r="B1068"/>
    </row>
    <row r="1069" spans="1:2" ht="12.75">
      <c r="A1069"/>
      <c r="B1069"/>
    </row>
    <row r="1070" spans="1:2" ht="12.75">
      <c r="A1070"/>
      <c r="B1070"/>
    </row>
    <row r="1071" spans="1:2" ht="12.75">
      <c r="A1071"/>
      <c r="B1071"/>
    </row>
    <row r="1072" spans="1:2" ht="12.75">
      <c r="A1072"/>
      <c r="B1072"/>
    </row>
    <row r="1073" spans="1:2" ht="12.75">
      <c r="A1073"/>
      <c r="B1073"/>
    </row>
    <row r="1074" spans="1:2" ht="12.75">
      <c r="A1074"/>
      <c r="B1074"/>
    </row>
    <row r="1075" spans="1:2" ht="12.75">
      <c r="A1075"/>
      <c r="B1075"/>
    </row>
    <row r="1076" spans="1:2" ht="12.75">
      <c r="A1076"/>
      <c r="B1076"/>
    </row>
    <row r="1077" spans="1:2" ht="12.75">
      <c r="A1077"/>
      <c r="B1077"/>
    </row>
    <row r="1078" spans="1:2" ht="12.75">
      <c r="A1078"/>
      <c r="B1078"/>
    </row>
    <row r="1079" spans="1:2" ht="12.75">
      <c r="A1079"/>
      <c r="B1079"/>
    </row>
    <row r="1080" spans="1:2" ht="12.75">
      <c r="A1080"/>
      <c r="B1080"/>
    </row>
    <row r="1081" spans="1:2" ht="12.75">
      <c r="A1081"/>
      <c r="B1081"/>
    </row>
    <row r="1082" spans="1:2" ht="12.75">
      <c r="A1082"/>
      <c r="B1082"/>
    </row>
    <row r="1083" spans="1:2" ht="12.75">
      <c r="A1083"/>
      <c r="B1083"/>
    </row>
    <row r="1084" spans="1:2" ht="12.75">
      <c r="A1084"/>
      <c r="B1084"/>
    </row>
    <row r="1085" spans="1:2" ht="12.75">
      <c r="A1085"/>
      <c r="B1085"/>
    </row>
    <row r="1086" spans="1:2" ht="12.75">
      <c r="A1086"/>
      <c r="B1086"/>
    </row>
    <row r="1087" spans="1:2" ht="12.75">
      <c r="A1087"/>
      <c r="B1087"/>
    </row>
    <row r="1088" spans="1:2" ht="12.75">
      <c r="A1088"/>
      <c r="B1088"/>
    </row>
    <row r="1089" spans="1:2" ht="12.75">
      <c r="A1089"/>
      <c r="B1089"/>
    </row>
    <row r="1090" spans="1:2" ht="12.75">
      <c r="A1090"/>
      <c r="B1090"/>
    </row>
    <row r="1091" spans="1:2" ht="12.75">
      <c r="A1091"/>
      <c r="B1091"/>
    </row>
    <row r="1092" spans="1:2" ht="12.75">
      <c r="A1092"/>
      <c r="B1092"/>
    </row>
    <row r="1093" spans="1:2" ht="12.75">
      <c r="A1093"/>
      <c r="B1093"/>
    </row>
    <row r="1094" spans="1:2" ht="12.75">
      <c r="A1094"/>
      <c r="B1094"/>
    </row>
    <row r="1095" spans="1:2" ht="12.75">
      <c r="A1095"/>
      <c r="B1095"/>
    </row>
    <row r="1096" spans="1:2" ht="12.75">
      <c r="A1096"/>
      <c r="B1096"/>
    </row>
    <row r="1097" spans="1:2" ht="12.75">
      <c r="A1097"/>
      <c r="B1097"/>
    </row>
    <row r="1098" spans="1:2" ht="12.75">
      <c r="A1098"/>
      <c r="B1098"/>
    </row>
    <row r="1099" spans="1:2" ht="12.75">
      <c r="A1099"/>
      <c r="B1099"/>
    </row>
    <row r="1100" spans="1:2" ht="12.75">
      <c r="A1100"/>
      <c r="B1100"/>
    </row>
    <row r="1101" spans="1:2" ht="12.75">
      <c r="A1101"/>
      <c r="B1101"/>
    </row>
    <row r="1102" spans="1:2" ht="12.75">
      <c r="A1102"/>
      <c r="B1102"/>
    </row>
    <row r="1103" spans="1:2" ht="12.75">
      <c r="A1103"/>
      <c r="B1103"/>
    </row>
    <row r="1104" spans="1:2" ht="12.75">
      <c r="A1104"/>
      <c r="B1104"/>
    </row>
    <row r="1105" spans="1:2" ht="12.75">
      <c r="A1105"/>
      <c r="B1105"/>
    </row>
    <row r="1106" spans="1:2" ht="12.75">
      <c r="A1106"/>
      <c r="B1106"/>
    </row>
    <row r="1107" spans="1:2" ht="12.75">
      <c r="A1107"/>
      <c r="B1107"/>
    </row>
    <row r="1108" spans="1:2" ht="12.75">
      <c r="A1108"/>
      <c r="B1108"/>
    </row>
    <row r="1109" spans="1:2" ht="12.75">
      <c r="A1109"/>
      <c r="B1109"/>
    </row>
    <row r="1110" spans="1:2" ht="12.75">
      <c r="A1110"/>
      <c r="B1110"/>
    </row>
    <row r="1111" spans="1:2" ht="12.75">
      <c r="A1111"/>
      <c r="B1111"/>
    </row>
    <row r="1112" spans="1:2" ht="12.75">
      <c r="A1112"/>
      <c r="B1112"/>
    </row>
    <row r="1113" spans="1:2" ht="12.75">
      <c r="A1113"/>
      <c r="B1113"/>
    </row>
    <row r="1114" spans="1:2" ht="12.75">
      <c r="A1114"/>
      <c r="B1114"/>
    </row>
    <row r="1115" spans="1:2" ht="12.75">
      <c r="A1115"/>
      <c r="B1115"/>
    </row>
    <row r="1116" spans="1:2" ht="12.75">
      <c r="A1116"/>
      <c r="B1116"/>
    </row>
    <row r="1117" spans="1:2" ht="12.75">
      <c r="A1117"/>
      <c r="B1117"/>
    </row>
    <row r="1118" spans="1:2" ht="12.75">
      <c r="A1118"/>
      <c r="B1118"/>
    </row>
    <row r="1119" spans="1:2" ht="12.75">
      <c r="A1119"/>
      <c r="B1119"/>
    </row>
    <row r="1120" spans="1:2" ht="12.75">
      <c r="A1120"/>
      <c r="B1120"/>
    </row>
    <row r="1121" spans="1:2" ht="12.75">
      <c r="A1121"/>
      <c r="B1121"/>
    </row>
    <row r="1122" spans="1:2" ht="12.75">
      <c r="A1122"/>
      <c r="B1122"/>
    </row>
    <row r="1123" spans="1:2" ht="12.75">
      <c r="A1123"/>
      <c r="B1123"/>
    </row>
    <row r="1124" spans="1:2" ht="12.75">
      <c r="A1124"/>
      <c r="B1124"/>
    </row>
    <row r="1125" spans="1:2" ht="12.75">
      <c r="A1125"/>
      <c r="B1125"/>
    </row>
    <row r="1126" spans="1:2" ht="12.75">
      <c r="A1126"/>
      <c r="B1126"/>
    </row>
    <row r="1127" spans="1:2" ht="12.75">
      <c r="A1127"/>
      <c r="B1127"/>
    </row>
    <row r="1128" spans="1:2" ht="12.75">
      <c r="A1128"/>
      <c r="B1128"/>
    </row>
    <row r="1129" spans="1:2" ht="12.75">
      <c r="A1129"/>
      <c r="B1129"/>
    </row>
    <row r="1130" spans="1:2" ht="12.75">
      <c r="A1130"/>
      <c r="B1130"/>
    </row>
    <row r="1131" spans="1:2" ht="12.75">
      <c r="A1131"/>
      <c r="B1131"/>
    </row>
    <row r="1132" spans="1:2" ht="12.75">
      <c r="A1132"/>
      <c r="B1132"/>
    </row>
    <row r="1133" spans="1:2" ht="12.75">
      <c r="A1133"/>
      <c r="B1133"/>
    </row>
    <row r="1134" spans="1:2" ht="12.75">
      <c r="A1134"/>
      <c r="B1134"/>
    </row>
    <row r="1135" spans="1:2" ht="12.75">
      <c r="A1135"/>
      <c r="B1135"/>
    </row>
    <row r="1136" spans="1:2" ht="12.75">
      <c r="A1136"/>
      <c r="B1136"/>
    </row>
    <row r="1137" spans="1:2" ht="12.75">
      <c r="A1137"/>
      <c r="B1137"/>
    </row>
    <row r="1138" spans="1:2" ht="12.75">
      <c r="A1138"/>
      <c r="B1138"/>
    </row>
    <row r="1139" spans="1:2" ht="12.75">
      <c r="A1139"/>
      <c r="B1139"/>
    </row>
    <row r="1140" spans="1:2" ht="12.75">
      <c r="A1140"/>
      <c r="B1140"/>
    </row>
    <row r="1141" spans="1:2" ht="12.75">
      <c r="A1141"/>
      <c r="B1141"/>
    </row>
    <row r="1142" spans="1:2" ht="12.75">
      <c r="A1142"/>
      <c r="B1142"/>
    </row>
    <row r="1143" spans="1:2" ht="12.75">
      <c r="A1143"/>
      <c r="B1143"/>
    </row>
    <row r="1144" spans="1:2" ht="12.75">
      <c r="A1144"/>
      <c r="B1144"/>
    </row>
    <row r="1145" spans="1:2" ht="12.75">
      <c r="A1145"/>
      <c r="B1145"/>
    </row>
    <row r="1146" spans="1:2" ht="12.75">
      <c r="A1146"/>
      <c r="B1146"/>
    </row>
    <row r="1147" spans="1:2" ht="12.75">
      <c r="A1147"/>
      <c r="B1147"/>
    </row>
    <row r="1148" spans="1:2" ht="12.75">
      <c r="A1148"/>
      <c r="B1148"/>
    </row>
    <row r="1149" spans="1:2" ht="12.75">
      <c r="A1149"/>
      <c r="B1149"/>
    </row>
    <row r="1150" spans="1:2" ht="12.75">
      <c r="A1150"/>
      <c r="B1150"/>
    </row>
    <row r="1151" spans="1:2" ht="12.75">
      <c r="A1151"/>
      <c r="B1151"/>
    </row>
    <row r="1152" spans="1:2" ht="12.75">
      <c r="A1152"/>
      <c r="B1152"/>
    </row>
    <row r="1153" spans="1:2" ht="12.75">
      <c r="A1153"/>
      <c r="B1153"/>
    </row>
    <row r="1154" spans="1:2" ht="12.75">
      <c r="A1154"/>
      <c r="B1154"/>
    </row>
    <row r="1155" spans="1:2" ht="12.75">
      <c r="A1155"/>
      <c r="B1155"/>
    </row>
    <row r="1156" spans="1:2" ht="12.75">
      <c r="A1156"/>
      <c r="B1156"/>
    </row>
    <row r="1157" spans="1:2" ht="12.75">
      <c r="A1157"/>
      <c r="B1157"/>
    </row>
    <row r="1158" spans="1:2" ht="12.75">
      <c r="A1158"/>
      <c r="B1158"/>
    </row>
    <row r="1159" spans="1:2" ht="12.75">
      <c r="A1159"/>
      <c r="B1159"/>
    </row>
    <row r="1160" spans="1:2" ht="12.75">
      <c r="A1160"/>
      <c r="B1160"/>
    </row>
    <row r="1161" spans="1:2" ht="12.75">
      <c r="A1161"/>
      <c r="B1161"/>
    </row>
    <row r="1162" spans="1:2" ht="12.75">
      <c r="A1162"/>
      <c r="B1162"/>
    </row>
    <row r="1163" spans="1:2" ht="12.75">
      <c r="A1163"/>
      <c r="B1163"/>
    </row>
    <row r="1164" spans="1:2" ht="12.75">
      <c r="A1164"/>
      <c r="B1164"/>
    </row>
    <row r="1165" spans="1:2" ht="12.75">
      <c r="A1165"/>
      <c r="B1165"/>
    </row>
    <row r="1166" spans="1:2" ht="12.75">
      <c r="A1166"/>
      <c r="B1166"/>
    </row>
    <row r="1167" spans="1:2" ht="12.75">
      <c r="A1167"/>
      <c r="B1167"/>
    </row>
    <row r="1168" spans="1:2" ht="12.75">
      <c r="A1168"/>
      <c r="B1168"/>
    </row>
    <row r="1169" spans="1:2" ht="12.75">
      <c r="A1169"/>
      <c r="B1169"/>
    </row>
    <row r="1170" spans="1:2" ht="12.75">
      <c r="A1170"/>
      <c r="B1170"/>
    </row>
    <row r="1171" spans="1:2" ht="12.75">
      <c r="A1171"/>
      <c r="B1171"/>
    </row>
    <row r="1172" spans="1:2" ht="12.75">
      <c r="A1172"/>
      <c r="B1172"/>
    </row>
    <row r="1173" spans="1:2" ht="12.75">
      <c r="A1173"/>
      <c r="B1173"/>
    </row>
    <row r="1174" spans="1:2" ht="12.75">
      <c r="A1174"/>
      <c r="B1174"/>
    </row>
    <row r="1175" spans="1:2" ht="12.75">
      <c r="A1175"/>
      <c r="B1175"/>
    </row>
    <row r="1176" spans="1:2" ht="12.75">
      <c r="A1176"/>
      <c r="B1176"/>
    </row>
    <row r="1177" spans="1:2" ht="12.75">
      <c r="A1177"/>
      <c r="B1177"/>
    </row>
    <row r="1178" spans="1:2" ht="12.75">
      <c r="A1178"/>
      <c r="B1178"/>
    </row>
    <row r="1179" spans="1:2" ht="12.75">
      <c r="A1179"/>
      <c r="B1179"/>
    </row>
    <row r="1180" spans="1:2" ht="12.75">
      <c r="A1180"/>
      <c r="B1180"/>
    </row>
    <row r="1181" spans="1:2" ht="12.75">
      <c r="A1181"/>
      <c r="B1181"/>
    </row>
    <row r="1182" spans="1:2" ht="12.75">
      <c r="A1182"/>
      <c r="B1182"/>
    </row>
    <row r="1183" spans="1:2" ht="12.75">
      <c r="A1183"/>
      <c r="B1183"/>
    </row>
    <row r="1184" spans="1:2" ht="12.75">
      <c r="A1184"/>
      <c r="B1184"/>
    </row>
    <row r="1185" spans="1:2" ht="12.75">
      <c r="A1185"/>
      <c r="B1185"/>
    </row>
    <row r="1186" spans="1:2" ht="12.75">
      <c r="A1186"/>
      <c r="B1186"/>
    </row>
    <row r="1187" spans="1:2" ht="12.75">
      <c r="A1187"/>
      <c r="B1187"/>
    </row>
    <row r="1188" spans="1:2" ht="12.75">
      <c r="A1188"/>
      <c r="B1188"/>
    </row>
    <row r="1189" spans="1:2" ht="12.75">
      <c r="A1189"/>
      <c r="B1189"/>
    </row>
    <row r="1190" spans="1:2" ht="12.75">
      <c r="A1190"/>
      <c r="B1190"/>
    </row>
    <row r="1191" spans="1:2" ht="12.75">
      <c r="A1191"/>
      <c r="B1191"/>
    </row>
    <row r="1192" spans="1:2" ht="12.75">
      <c r="A1192"/>
      <c r="B1192"/>
    </row>
    <row r="1193" spans="1:2" ht="12.75">
      <c r="A1193"/>
      <c r="B1193"/>
    </row>
    <row r="1194" spans="1:2" ht="12.75">
      <c r="A1194"/>
      <c r="B1194"/>
    </row>
    <row r="1195" spans="1:2" ht="12.75">
      <c r="A1195"/>
      <c r="B1195"/>
    </row>
    <row r="1196" spans="1:2" ht="12.75">
      <c r="A1196"/>
      <c r="B1196"/>
    </row>
    <row r="1197" spans="1:2" ht="12.75">
      <c r="A1197"/>
      <c r="B1197"/>
    </row>
    <row r="1198" spans="1:2" ht="12.75">
      <c r="A1198"/>
      <c r="B1198"/>
    </row>
    <row r="1199" spans="1:2" ht="12.75">
      <c r="A1199"/>
      <c r="B1199"/>
    </row>
    <row r="1200" spans="1:2" ht="12.75">
      <c r="A1200"/>
      <c r="B1200"/>
    </row>
    <row r="1201" spans="1:2" ht="12.75">
      <c r="A1201"/>
      <c r="B1201"/>
    </row>
    <row r="1202" spans="1:2" ht="12.75">
      <c r="A1202"/>
      <c r="B1202"/>
    </row>
    <row r="1203" spans="1:2" ht="12.75">
      <c r="A1203"/>
      <c r="B1203"/>
    </row>
    <row r="1204" spans="1:2" ht="12.75">
      <c r="A1204"/>
      <c r="B1204"/>
    </row>
    <row r="1205" spans="1:2" ht="12.75">
      <c r="A1205"/>
      <c r="B1205"/>
    </row>
    <row r="1206" spans="1:2" ht="12.75">
      <c r="A1206"/>
      <c r="B1206"/>
    </row>
    <row r="1207" spans="1:2" ht="12.75">
      <c r="A1207"/>
      <c r="B1207"/>
    </row>
    <row r="1208" spans="1:2" ht="12.75">
      <c r="A1208"/>
      <c r="B1208"/>
    </row>
    <row r="1209" spans="1:2" ht="12.75">
      <c r="A1209"/>
      <c r="B1209"/>
    </row>
    <row r="1210" spans="1:2" ht="12.75">
      <c r="A1210"/>
      <c r="B1210"/>
    </row>
    <row r="1211" spans="1:2" ht="12.75">
      <c r="A1211"/>
      <c r="B1211"/>
    </row>
    <row r="1212" spans="1:2" ht="12.75">
      <c r="A1212"/>
      <c r="B1212"/>
    </row>
    <row r="1213" spans="1:2" ht="12.75">
      <c r="A1213"/>
      <c r="B1213"/>
    </row>
    <row r="1214" spans="1:2" ht="12.75">
      <c r="A1214"/>
      <c r="B1214"/>
    </row>
    <row r="1215" spans="1:2" ht="12.75">
      <c r="A1215"/>
      <c r="B1215"/>
    </row>
    <row r="1216" spans="1:2" ht="12.75">
      <c r="A1216"/>
      <c r="B1216"/>
    </row>
    <row r="1217" spans="1:2" ht="12.75">
      <c r="A1217"/>
      <c r="B1217"/>
    </row>
    <row r="1218" spans="1:2" ht="12.75">
      <c r="A1218"/>
      <c r="B1218"/>
    </row>
    <row r="1219" spans="1:2" ht="12.75">
      <c r="A1219"/>
      <c r="B1219"/>
    </row>
    <row r="1220" spans="1:2" ht="12.75">
      <c r="A1220"/>
      <c r="B1220"/>
    </row>
    <row r="1221" spans="1:2" ht="12.75">
      <c r="A1221"/>
      <c r="B1221"/>
    </row>
    <row r="1222" spans="1:2" ht="12.75">
      <c r="A1222"/>
      <c r="B1222"/>
    </row>
    <row r="1223" spans="1:2" ht="12.75">
      <c r="A1223"/>
      <c r="B1223"/>
    </row>
    <row r="1224" spans="1:2" ht="12.75">
      <c r="A1224"/>
      <c r="B1224"/>
    </row>
    <row r="1225" spans="1:2" ht="12.75">
      <c r="A1225"/>
      <c r="B1225"/>
    </row>
    <row r="1226" spans="1:2" ht="12.75">
      <c r="A1226"/>
      <c r="B1226"/>
    </row>
    <row r="1227" spans="1:2" ht="12.75">
      <c r="A1227"/>
      <c r="B1227"/>
    </row>
    <row r="1228" spans="1:2" ht="12.75">
      <c r="A1228"/>
      <c r="B1228"/>
    </row>
    <row r="1229" spans="1:2" ht="12.75">
      <c r="A1229"/>
      <c r="B1229"/>
    </row>
    <row r="1230" spans="1:2" ht="12.75">
      <c r="A1230"/>
      <c r="B1230"/>
    </row>
    <row r="1231" spans="1:2" ht="12.75">
      <c r="A1231"/>
      <c r="B1231"/>
    </row>
    <row r="1232" spans="1:2" ht="12.75">
      <c r="A1232"/>
      <c r="B1232"/>
    </row>
    <row r="1233" spans="1:2" ht="12.75">
      <c r="A1233"/>
      <c r="B1233"/>
    </row>
    <row r="1234" spans="1:2" ht="12.75">
      <c r="A1234"/>
      <c r="B1234"/>
    </row>
    <row r="1235" spans="1:2" ht="12.75">
      <c r="A1235"/>
      <c r="B1235"/>
    </row>
    <row r="1236" spans="1:2" ht="12.75">
      <c r="A1236"/>
      <c r="B1236"/>
    </row>
    <row r="1237" spans="1:2" ht="12.75">
      <c r="A1237"/>
      <c r="B1237"/>
    </row>
    <row r="1238" spans="1:2" ht="12.75">
      <c r="A1238"/>
      <c r="B1238"/>
    </row>
    <row r="1239" spans="1:2" ht="12.75">
      <c r="A1239"/>
      <c r="B1239"/>
    </row>
    <row r="1240" spans="1:2" ht="12.75">
      <c r="A1240"/>
      <c r="B1240"/>
    </row>
    <row r="1241" spans="1:2" ht="12.75">
      <c r="A1241"/>
      <c r="B1241"/>
    </row>
    <row r="1242" spans="1:2" ht="12.75">
      <c r="A1242"/>
      <c r="B1242"/>
    </row>
    <row r="1243" spans="1:2" ht="12.75">
      <c r="A1243"/>
      <c r="B1243"/>
    </row>
    <row r="1244" spans="1:2" ht="12.75">
      <c r="A1244"/>
      <c r="B1244"/>
    </row>
    <row r="1245" spans="1:2" ht="12.75">
      <c r="A1245"/>
      <c r="B1245"/>
    </row>
    <row r="1246" spans="1:2" ht="12.75">
      <c r="A1246"/>
      <c r="B1246"/>
    </row>
    <row r="1247" spans="1:2" ht="12.75">
      <c r="A1247"/>
      <c r="B1247"/>
    </row>
    <row r="1248" spans="1:2" ht="12.75">
      <c r="A1248"/>
      <c r="B1248"/>
    </row>
    <row r="1249" spans="1:2" ht="12.75">
      <c r="A1249"/>
      <c r="B1249"/>
    </row>
    <row r="1250" spans="1:2" ht="12.75">
      <c r="A1250"/>
      <c r="B1250"/>
    </row>
    <row r="1251" spans="1:2" ht="12.75">
      <c r="A1251"/>
      <c r="B1251"/>
    </row>
    <row r="1252" spans="1:2" ht="12.75">
      <c r="A1252"/>
      <c r="B1252"/>
    </row>
    <row r="1253" spans="1:2" ht="12.75">
      <c r="A1253"/>
      <c r="B1253"/>
    </row>
    <row r="1254" spans="1:2" ht="12.75">
      <c r="A1254"/>
      <c r="B1254"/>
    </row>
    <row r="1255" spans="1:2" ht="12.75">
      <c r="A1255"/>
      <c r="B1255"/>
    </row>
    <row r="1256" spans="1:2" ht="12.75">
      <c r="A1256"/>
      <c r="B1256"/>
    </row>
    <row r="1257" spans="1:2" ht="12.75">
      <c r="A1257"/>
      <c r="B1257"/>
    </row>
    <row r="1258" spans="1:2" ht="12.75">
      <c r="A1258"/>
      <c r="B1258"/>
    </row>
    <row r="1259" spans="1:2" ht="12.75">
      <c r="A1259"/>
      <c r="B1259"/>
    </row>
    <row r="1260" spans="1:2" ht="12.75">
      <c r="A1260"/>
      <c r="B1260"/>
    </row>
    <row r="1261" spans="1:2" ht="12.75">
      <c r="A1261"/>
      <c r="B1261"/>
    </row>
    <row r="1262" spans="1:2" ht="12.75">
      <c r="A1262"/>
      <c r="B1262"/>
    </row>
    <row r="1263" spans="1:2" ht="12.75">
      <c r="A1263"/>
      <c r="B1263"/>
    </row>
    <row r="1264" spans="1:2" ht="12.75">
      <c r="A1264"/>
      <c r="B1264"/>
    </row>
    <row r="1265" spans="1:2" ht="12.75">
      <c r="A1265"/>
      <c r="B1265"/>
    </row>
    <row r="1266" spans="1:2" ht="12.75">
      <c r="A1266"/>
      <c r="B1266"/>
    </row>
    <row r="1267" spans="1:2" ht="12.75">
      <c r="A1267"/>
      <c r="B1267"/>
    </row>
    <row r="1268" spans="1:2" ht="12.75">
      <c r="A1268"/>
      <c r="B1268"/>
    </row>
    <row r="1269" spans="1:2" ht="12.75">
      <c r="A1269"/>
      <c r="B1269"/>
    </row>
    <row r="1270" spans="1:2" ht="12.75">
      <c r="A1270"/>
      <c r="B1270"/>
    </row>
    <row r="1271" spans="1:2" ht="12.75">
      <c r="A1271"/>
      <c r="B1271"/>
    </row>
    <row r="1272" spans="1:2" ht="12.75">
      <c r="A1272"/>
      <c r="B1272"/>
    </row>
    <row r="1273" spans="1:2" ht="12.75">
      <c r="A1273"/>
      <c r="B1273"/>
    </row>
    <row r="1274" spans="1:2" ht="12.75">
      <c r="A1274"/>
      <c r="B1274"/>
    </row>
    <row r="1275" spans="1:2" ht="12.75">
      <c r="A1275"/>
      <c r="B1275"/>
    </row>
    <row r="1276" spans="1:2" ht="12.75">
      <c r="A1276"/>
      <c r="B1276"/>
    </row>
    <row r="1277" spans="1:2" ht="12.75">
      <c r="A1277"/>
      <c r="B1277"/>
    </row>
    <row r="1278" spans="1:2" ht="12.75">
      <c r="A1278"/>
      <c r="B1278"/>
    </row>
    <row r="1279" spans="1:2" ht="12.75">
      <c r="A1279"/>
      <c r="B1279"/>
    </row>
    <row r="1280" spans="1:2" ht="12.75">
      <c r="A1280"/>
      <c r="B1280"/>
    </row>
    <row r="1281" spans="1:2" ht="12.75">
      <c r="A1281"/>
      <c r="B1281"/>
    </row>
    <row r="1282" spans="1:2" ht="12.75">
      <c r="A1282"/>
      <c r="B1282"/>
    </row>
    <row r="1283" spans="1:2" ht="12.75">
      <c r="A1283"/>
      <c r="B1283"/>
    </row>
    <row r="1284" spans="1:2" ht="12.75">
      <c r="A1284"/>
      <c r="B1284"/>
    </row>
    <row r="1285" spans="1:2" ht="12.75">
      <c r="A1285"/>
      <c r="B1285"/>
    </row>
    <row r="1286" spans="1:2" ht="12.75">
      <c r="A1286"/>
      <c r="B1286"/>
    </row>
    <row r="1287" spans="1:2" ht="12.75">
      <c r="A1287"/>
      <c r="B1287"/>
    </row>
    <row r="1288" spans="1:2" ht="12.75">
      <c r="A1288"/>
      <c r="B1288"/>
    </row>
    <row r="1289" spans="1:2" ht="12.75">
      <c r="A1289"/>
      <c r="B1289"/>
    </row>
    <row r="1290" spans="1:2" ht="12.75">
      <c r="A1290"/>
      <c r="B1290"/>
    </row>
    <row r="1291" spans="1:2" ht="12.75">
      <c r="A1291"/>
      <c r="B1291"/>
    </row>
    <row r="1292" spans="1:2" ht="12.75">
      <c r="A1292"/>
      <c r="B1292"/>
    </row>
    <row r="1293" spans="1:2" ht="12.75">
      <c r="A1293"/>
      <c r="B1293"/>
    </row>
    <row r="1294" spans="1:2" ht="12.75">
      <c r="A1294"/>
      <c r="B1294"/>
    </row>
    <row r="1295" spans="1:2" ht="12.75">
      <c r="A1295"/>
      <c r="B1295"/>
    </row>
    <row r="1296" spans="1:2" ht="12.75">
      <c r="A1296"/>
      <c r="B1296"/>
    </row>
    <row r="1297" spans="1:2" ht="12.75">
      <c r="A1297"/>
      <c r="B1297"/>
    </row>
    <row r="1298" spans="1:2" ht="12.75">
      <c r="A1298"/>
      <c r="B1298"/>
    </row>
    <row r="1299" spans="1:2" ht="12.75">
      <c r="A1299"/>
      <c r="B1299"/>
    </row>
    <row r="1300" spans="1:2" ht="12.75">
      <c r="A1300"/>
      <c r="B1300"/>
    </row>
    <row r="1301" spans="1:2" ht="12.75">
      <c r="A1301"/>
      <c r="B1301"/>
    </row>
    <row r="1302" spans="1:2" ht="12.75">
      <c r="A1302"/>
      <c r="B1302"/>
    </row>
    <row r="1303" spans="1:2" ht="12.75">
      <c r="A1303"/>
      <c r="B1303"/>
    </row>
    <row r="1304" spans="1:2" ht="12.75">
      <c r="A1304"/>
      <c r="B1304"/>
    </row>
    <row r="1305" spans="1:2" ht="12.75">
      <c r="A1305"/>
      <c r="B1305"/>
    </row>
    <row r="1306" spans="1:2" ht="12.75">
      <c r="A1306"/>
      <c r="B1306"/>
    </row>
    <row r="1307" spans="1:2" ht="12.75">
      <c r="A1307"/>
      <c r="B1307"/>
    </row>
    <row r="1308" spans="1:2" ht="12.75">
      <c r="A1308"/>
      <c r="B1308"/>
    </row>
    <row r="1309" spans="1:2" ht="12.75">
      <c r="A1309"/>
      <c r="B1309"/>
    </row>
    <row r="1310" spans="1:2" ht="12.75">
      <c r="A1310"/>
      <c r="B1310"/>
    </row>
    <row r="1311" spans="1:2" ht="12.75">
      <c r="A1311"/>
      <c r="B1311"/>
    </row>
    <row r="1312" spans="1:2" ht="12.75">
      <c r="A1312"/>
      <c r="B1312"/>
    </row>
    <row r="1313" spans="1:2" ht="12.75">
      <c r="A1313"/>
      <c r="B1313"/>
    </row>
    <row r="1314" spans="1:2" ht="12.75">
      <c r="A1314"/>
      <c r="B1314"/>
    </row>
    <row r="1315" spans="1:2" ht="12.75">
      <c r="A1315"/>
      <c r="B1315"/>
    </row>
    <row r="1316" spans="1:2" ht="12.75">
      <c r="A1316"/>
      <c r="B1316"/>
    </row>
    <row r="1317" spans="1:2" ht="12.75">
      <c r="A1317"/>
      <c r="B1317"/>
    </row>
    <row r="1318" spans="1:2" ht="12.75">
      <c r="A1318"/>
      <c r="B1318"/>
    </row>
    <row r="1319" spans="1:2" ht="12.75">
      <c r="A1319"/>
      <c r="B1319"/>
    </row>
    <row r="1320" spans="1:2" ht="12.75">
      <c r="A1320"/>
      <c r="B1320"/>
    </row>
    <row r="1321" spans="1:2" ht="12.75">
      <c r="A1321"/>
      <c r="B1321"/>
    </row>
    <row r="1322" spans="1:2" ht="12.75">
      <c r="A1322"/>
      <c r="B1322"/>
    </row>
    <row r="1323" spans="1:2" ht="12.75">
      <c r="A1323"/>
      <c r="B1323"/>
    </row>
    <row r="1324" spans="1:2" ht="12.75">
      <c r="A1324"/>
      <c r="B1324"/>
    </row>
    <row r="1325" spans="1:2" ht="12.75">
      <c r="A1325"/>
      <c r="B1325"/>
    </row>
    <row r="1326" spans="1:2" ht="12.75">
      <c r="A1326"/>
      <c r="B1326"/>
    </row>
    <row r="1327" spans="1:2" ht="12.75">
      <c r="A1327"/>
      <c r="B1327"/>
    </row>
    <row r="1328" spans="1:2" ht="12.75">
      <c r="A1328"/>
      <c r="B1328"/>
    </row>
    <row r="1329" spans="1:2" ht="12.75">
      <c r="A1329"/>
      <c r="B1329"/>
    </row>
    <row r="1330" spans="1:2" ht="12.75">
      <c r="A1330"/>
      <c r="B1330"/>
    </row>
    <row r="1331" spans="1:2" ht="12.75">
      <c r="A1331"/>
      <c r="B1331"/>
    </row>
    <row r="1332" spans="1:2" ht="12.75">
      <c r="A1332"/>
      <c r="B1332"/>
    </row>
    <row r="1333" spans="1:2" ht="12.75">
      <c r="A1333"/>
      <c r="B1333"/>
    </row>
    <row r="1334" spans="1:2" ht="12.75">
      <c r="A1334"/>
      <c r="B1334"/>
    </row>
    <row r="1335" spans="1:2" ht="12.75">
      <c r="A1335"/>
      <c r="B1335"/>
    </row>
    <row r="1336" spans="1:2" ht="12.75">
      <c r="A1336"/>
      <c r="B1336"/>
    </row>
    <row r="1337" spans="1:2" ht="12.75">
      <c r="A1337"/>
      <c r="B1337"/>
    </row>
    <row r="1338" spans="1:2" ht="12.75">
      <c r="A1338"/>
      <c r="B1338"/>
    </row>
    <row r="1339" spans="1:2" ht="12.75">
      <c r="A1339"/>
      <c r="B1339"/>
    </row>
    <row r="1340" spans="1:2" ht="12.75">
      <c r="A1340"/>
      <c r="B1340"/>
    </row>
    <row r="1341" spans="1:2" ht="12.75">
      <c r="A1341"/>
      <c r="B1341"/>
    </row>
    <row r="1342" spans="1:2" ht="12.75">
      <c r="A1342"/>
      <c r="B1342"/>
    </row>
    <row r="1343" spans="1:2" ht="12.75">
      <c r="A1343"/>
      <c r="B1343"/>
    </row>
    <row r="1344" spans="1:2" ht="12.75">
      <c r="A1344"/>
      <c r="B1344"/>
    </row>
    <row r="1345" spans="1:2" ht="12.75">
      <c r="A1345"/>
      <c r="B1345"/>
    </row>
    <row r="1346" spans="1:2" ht="12.75">
      <c r="A1346"/>
      <c r="B1346"/>
    </row>
    <row r="1347" spans="1:2" ht="12.75">
      <c r="A1347"/>
      <c r="B1347"/>
    </row>
    <row r="1348" spans="1:2" ht="12.75">
      <c r="A1348"/>
      <c r="B1348"/>
    </row>
    <row r="1349" spans="1:2" ht="12.75">
      <c r="A1349"/>
      <c r="B1349"/>
    </row>
    <row r="1350" spans="1:2" ht="12.75">
      <c r="A1350"/>
      <c r="B1350"/>
    </row>
    <row r="1351" spans="1:2" ht="12.75">
      <c r="A1351"/>
      <c r="B1351"/>
    </row>
    <row r="1352" spans="1:2" ht="12.75">
      <c r="A1352"/>
      <c r="B1352"/>
    </row>
    <row r="1353" spans="1:2" ht="12.75">
      <c r="A1353"/>
      <c r="B1353"/>
    </row>
    <row r="1354" spans="1:2" ht="12.75">
      <c r="A1354"/>
      <c r="B1354"/>
    </row>
    <row r="1355" spans="1:2" ht="12.75">
      <c r="A1355"/>
      <c r="B1355"/>
    </row>
    <row r="1356" spans="1:2" ht="12.75">
      <c r="A1356"/>
      <c r="B1356"/>
    </row>
    <row r="1357" spans="1:2" ht="12.75">
      <c r="A1357"/>
      <c r="B1357"/>
    </row>
    <row r="1358" spans="1:2" ht="12.75">
      <c r="A1358"/>
      <c r="B1358"/>
    </row>
    <row r="1359" spans="1:2" ht="12.75">
      <c r="A1359"/>
      <c r="B1359"/>
    </row>
    <row r="1360" spans="1:2" ht="12.75">
      <c r="A1360"/>
      <c r="B1360"/>
    </row>
    <row r="1361" spans="1:2" ht="12.75">
      <c r="A1361"/>
      <c r="B1361"/>
    </row>
    <row r="1362" spans="1:2" ht="12.75">
      <c r="A1362"/>
      <c r="B1362"/>
    </row>
    <row r="1363" spans="1:2" ht="12.75">
      <c r="A1363"/>
      <c r="B1363"/>
    </row>
    <row r="1364" spans="1:2" ht="12.75">
      <c r="A1364"/>
      <c r="B1364"/>
    </row>
    <row r="1365" spans="1:2" ht="12.75">
      <c r="A1365"/>
      <c r="B1365"/>
    </row>
    <row r="1366" spans="1:2" ht="12.75">
      <c r="A1366"/>
      <c r="B1366"/>
    </row>
    <row r="1367" spans="1:2" ht="12.75">
      <c r="A1367"/>
      <c r="B1367"/>
    </row>
    <row r="1368" spans="1:2" ht="12.75">
      <c r="A1368"/>
      <c r="B1368"/>
    </row>
    <row r="1369" spans="1:2" ht="12.75">
      <c r="A1369"/>
      <c r="B1369"/>
    </row>
    <row r="1370" spans="1:2" ht="12.75">
      <c r="A1370"/>
      <c r="B1370"/>
    </row>
    <row r="1371" spans="1:2" ht="12.75">
      <c r="A1371"/>
      <c r="B1371"/>
    </row>
    <row r="1372" spans="1:2" ht="12.75">
      <c r="A1372"/>
      <c r="B1372"/>
    </row>
    <row r="1373" spans="1:2" ht="12.75">
      <c r="A1373"/>
      <c r="B1373"/>
    </row>
    <row r="1374" spans="1:2" ht="12.75">
      <c r="A1374"/>
      <c r="B1374"/>
    </row>
    <row r="1375" spans="1:2" ht="12.75">
      <c r="A1375"/>
      <c r="B1375"/>
    </row>
    <row r="1376" spans="1:2" ht="12.75">
      <c r="A1376"/>
      <c r="B1376"/>
    </row>
    <row r="1377" spans="1:2" ht="12.75">
      <c r="A1377"/>
      <c r="B1377"/>
    </row>
    <row r="1378" spans="1:2" ht="12.75">
      <c r="A1378"/>
      <c r="B1378"/>
    </row>
    <row r="1379" spans="1:2" ht="12.75">
      <c r="A1379"/>
      <c r="B1379"/>
    </row>
    <row r="1380" spans="1:2" ht="12.75">
      <c r="A1380"/>
      <c r="B1380"/>
    </row>
    <row r="1381" spans="1:2" ht="12.75">
      <c r="A1381"/>
      <c r="B1381"/>
    </row>
    <row r="1382" spans="1:2" ht="12.75">
      <c r="A1382"/>
      <c r="B1382"/>
    </row>
    <row r="1383" spans="1:2" ht="12.75">
      <c r="A1383"/>
      <c r="B1383"/>
    </row>
    <row r="1384" spans="1:2" ht="12.75">
      <c r="A1384"/>
      <c r="B1384"/>
    </row>
    <row r="1385" spans="1:2" ht="12.75">
      <c r="A1385"/>
      <c r="B1385"/>
    </row>
    <row r="1386" spans="1:2" ht="12.75">
      <c r="A1386"/>
      <c r="B1386"/>
    </row>
    <row r="1387" spans="1:2" ht="12.75">
      <c r="A1387"/>
      <c r="B1387"/>
    </row>
    <row r="1388" spans="1:2" ht="12.75">
      <c r="A1388"/>
      <c r="B1388"/>
    </row>
    <row r="1389" spans="1:2" ht="12.75">
      <c r="A1389"/>
      <c r="B1389"/>
    </row>
    <row r="1390" spans="1:2" ht="12.75">
      <c r="A1390"/>
      <c r="B1390"/>
    </row>
    <row r="1391" spans="1:2" ht="12.75">
      <c r="A1391"/>
      <c r="B1391"/>
    </row>
    <row r="1392" spans="1:2" ht="12.75">
      <c r="A1392"/>
      <c r="B1392"/>
    </row>
    <row r="1393" spans="1:2" ht="12.75">
      <c r="A1393"/>
      <c r="B1393"/>
    </row>
    <row r="1394" spans="1:2" ht="12.75">
      <c r="A1394"/>
      <c r="B1394"/>
    </row>
    <row r="1395" spans="1:2" ht="12.75">
      <c r="A1395"/>
      <c r="B1395"/>
    </row>
    <row r="1396" spans="1:2" ht="12.75">
      <c r="A1396"/>
      <c r="B1396"/>
    </row>
    <row r="1397" spans="1:2" ht="12.75">
      <c r="A1397"/>
      <c r="B1397"/>
    </row>
    <row r="1398" spans="1:2" ht="12.75">
      <c r="A1398"/>
      <c r="B1398"/>
    </row>
    <row r="1399" spans="1:2" ht="12.75">
      <c r="A1399"/>
      <c r="B1399"/>
    </row>
    <row r="1400" spans="1:2" ht="12.75">
      <c r="A1400"/>
      <c r="B1400"/>
    </row>
    <row r="1401" spans="1:2" ht="12.75">
      <c r="A1401"/>
      <c r="B1401"/>
    </row>
    <row r="1402" spans="1:2" ht="12.75">
      <c r="A1402"/>
      <c r="B1402"/>
    </row>
    <row r="1403" spans="1:2" ht="12.75">
      <c r="A1403"/>
      <c r="B1403"/>
    </row>
    <row r="1404" spans="1:2" ht="12.75">
      <c r="A1404"/>
      <c r="B1404"/>
    </row>
    <row r="1405" spans="1:2" ht="12.75">
      <c r="A1405"/>
      <c r="B1405"/>
    </row>
    <row r="1406" spans="1:2" ht="12.75">
      <c r="A1406"/>
      <c r="B1406"/>
    </row>
    <row r="1407" spans="1:2" ht="12.75">
      <c r="A1407"/>
      <c r="B1407"/>
    </row>
    <row r="1408" spans="1:2" ht="12.75">
      <c r="A1408"/>
      <c r="B1408"/>
    </row>
    <row r="1409" spans="1:2" ht="12.75">
      <c r="A1409"/>
      <c r="B1409"/>
    </row>
    <row r="1410" spans="1:2" ht="12.75">
      <c r="A1410"/>
      <c r="B1410"/>
    </row>
    <row r="1411" spans="1:2" ht="12.75">
      <c r="A1411"/>
      <c r="B1411"/>
    </row>
    <row r="1412" spans="1:2" ht="12.75">
      <c r="A1412"/>
      <c r="B1412"/>
    </row>
    <row r="1413" spans="1:2" ht="12.75">
      <c r="A1413"/>
      <c r="B1413"/>
    </row>
    <row r="1414" spans="1:2" ht="12.75">
      <c r="A1414"/>
      <c r="B1414"/>
    </row>
    <row r="1415" spans="1:2" ht="12.75">
      <c r="A1415"/>
      <c r="B1415"/>
    </row>
    <row r="1416" spans="1:2" ht="12.75">
      <c r="A1416"/>
      <c r="B1416"/>
    </row>
    <row r="1417" spans="1:2" ht="12.75">
      <c r="A1417"/>
      <c r="B1417"/>
    </row>
    <row r="1418" spans="1:2" ht="12.75">
      <c r="A1418"/>
      <c r="B1418"/>
    </row>
    <row r="1419" spans="1:2" ht="12.75">
      <c r="A1419"/>
      <c r="B1419"/>
    </row>
    <row r="1420" spans="1:2" ht="12.75">
      <c r="A1420"/>
      <c r="B1420"/>
    </row>
    <row r="1421" spans="1:2" ht="12.75">
      <c r="A1421"/>
      <c r="B1421"/>
    </row>
    <row r="1422" spans="1:2" ht="12.75">
      <c r="A1422"/>
      <c r="B1422"/>
    </row>
    <row r="1423" spans="1:2" ht="12.75">
      <c r="A1423"/>
      <c r="B1423"/>
    </row>
    <row r="1424" spans="1:2" ht="12.75">
      <c r="A1424"/>
      <c r="B1424"/>
    </row>
    <row r="1425" spans="1:2" ht="12.75">
      <c r="A1425"/>
      <c r="B1425"/>
    </row>
    <row r="1426" spans="1:2" ht="12.75">
      <c r="A1426"/>
      <c r="B1426"/>
    </row>
    <row r="1427" spans="1:2" ht="12.75">
      <c r="A1427"/>
      <c r="B1427"/>
    </row>
    <row r="1428" spans="1:2" ht="12.75">
      <c r="A1428"/>
      <c r="B1428"/>
    </row>
    <row r="1429" spans="1:2" ht="12.75">
      <c r="A1429"/>
      <c r="B1429"/>
    </row>
    <row r="1430" spans="1:2" ht="12.75">
      <c r="A1430"/>
      <c r="B1430"/>
    </row>
    <row r="1431" spans="1:2" ht="12.75">
      <c r="A1431"/>
      <c r="B1431"/>
    </row>
    <row r="1432" spans="1:2" ht="12.75">
      <c r="A1432"/>
      <c r="B1432"/>
    </row>
    <row r="1433" spans="1:2" ht="12.75">
      <c r="A1433"/>
      <c r="B1433"/>
    </row>
    <row r="1434" spans="1:2" ht="12.75">
      <c r="A1434"/>
      <c r="B1434"/>
    </row>
    <row r="1435" spans="1:2" ht="12.75">
      <c r="A1435"/>
      <c r="B1435"/>
    </row>
    <row r="1436" spans="1:2" ht="12.75">
      <c r="A1436"/>
      <c r="B1436"/>
    </row>
    <row r="1437" spans="1:2" ht="12.75">
      <c r="A1437"/>
      <c r="B1437"/>
    </row>
    <row r="1438" spans="1:2" ht="12.75">
      <c r="A1438"/>
      <c r="B1438"/>
    </row>
    <row r="1439" spans="1:2" ht="12.75">
      <c r="A1439"/>
      <c r="B1439"/>
    </row>
    <row r="1440" spans="1:2" ht="12.75">
      <c r="A1440"/>
      <c r="B1440"/>
    </row>
    <row r="1441" spans="1:2" ht="12.75">
      <c r="A1441"/>
      <c r="B1441"/>
    </row>
    <row r="1442" spans="1:2" ht="12.75">
      <c r="A1442"/>
      <c r="B1442"/>
    </row>
    <row r="1443" spans="1:2" ht="12.75">
      <c r="A1443"/>
      <c r="B1443"/>
    </row>
    <row r="1444" spans="1:2" ht="12.75">
      <c r="A1444"/>
      <c r="B1444"/>
    </row>
    <row r="1445" spans="1:2" ht="12.75">
      <c r="A1445"/>
      <c r="B1445"/>
    </row>
    <row r="1446" spans="1:2" ht="12.75">
      <c r="A1446"/>
      <c r="B1446"/>
    </row>
    <row r="1447" spans="1:2" ht="12.75">
      <c r="A1447"/>
      <c r="B1447"/>
    </row>
    <row r="1448" spans="1:2" ht="12.75">
      <c r="A1448"/>
      <c r="B1448"/>
    </row>
    <row r="1449" spans="1:2" ht="12.75">
      <c r="A1449"/>
      <c r="B1449"/>
    </row>
    <row r="1450" spans="1:2" ht="12.75">
      <c r="A1450"/>
      <c r="B1450"/>
    </row>
    <row r="1451" spans="1:2" ht="12.75">
      <c r="A1451"/>
      <c r="B1451"/>
    </row>
    <row r="1452" spans="1:2" ht="12.75">
      <c r="A1452"/>
      <c r="B1452"/>
    </row>
    <row r="1453" spans="1:2" ht="12.75">
      <c r="A1453"/>
      <c r="B1453"/>
    </row>
    <row r="1454" spans="1:2" ht="12.75">
      <c r="A1454"/>
      <c r="B1454"/>
    </row>
    <row r="1455" spans="1:2" ht="12.75">
      <c r="A1455"/>
      <c r="B1455"/>
    </row>
    <row r="1456" spans="1:2" ht="12.75">
      <c r="A1456"/>
      <c r="B1456"/>
    </row>
    <row r="1457" spans="1:2" ht="12.75">
      <c r="A1457"/>
      <c r="B1457"/>
    </row>
    <row r="1458" spans="1:2" ht="12.75">
      <c r="A1458"/>
      <c r="B1458"/>
    </row>
    <row r="1459" spans="1:2" ht="12.75">
      <c r="A1459"/>
      <c r="B1459"/>
    </row>
    <row r="1460" spans="1:2" ht="12.75">
      <c r="A1460"/>
      <c r="B1460"/>
    </row>
    <row r="1461" spans="1:2" ht="12.75">
      <c r="A1461"/>
      <c r="B1461"/>
    </row>
    <row r="1462" spans="1:2" ht="12.75">
      <c r="A1462"/>
      <c r="B1462"/>
    </row>
    <row r="1463" spans="1:2" ht="12.75">
      <c r="A1463"/>
      <c r="B1463"/>
    </row>
    <row r="1464" spans="1:2" ht="12.75">
      <c r="A1464"/>
      <c r="B1464"/>
    </row>
    <row r="1465" spans="1:2" ht="12.75">
      <c r="A1465"/>
      <c r="B1465"/>
    </row>
    <row r="1466" spans="1:2" ht="12.75">
      <c r="A1466"/>
      <c r="B1466"/>
    </row>
    <row r="1467" spans="1:2" ht="12.75">
      <c r="A1467"/>
      <c r="B1467"/>
    </row>
    <row r="1468" spans="1:2" ht="12.75">
      <c r="A1468"/>
      <c r="B1468"/>
    </row>
    <row r="1469" spans="1:2" ht="12.75">
      <c r="A1469"/>
      <c r="B1469"/>
    </row>
    <row r="1470" spans="1:2" ht="12.75">
      <c r="A1470"/>
      <c r="B1470"/>
    </row>
    <row r="1471" spans="1:2" ht="12.75">
      <c r="A1471"/>
      <c r="B1471"/>
    </row>
    <row r="1472" spans="1:2" ht="12.75">
      <c r="A1472"/>
      <c r="B1472"/>
    </row>
    <row r="1473" spans="1:2" ht="12.75">
      <c r="A1473"/>
      <c r="B1473"/>
    </row>
    <row r="1474" spans="1:2" ht="12.75">
      <c r="A1474"/>
      <c r="B1474"/>
    </row>
    <row r="1475" spans="1:2" ht="12.75">
      <c r="A1475"/>
      <c r="B1475"/>
    </row>
    <row r="1476" spans="1:2" ht="12.75">
      <c r="A1476"/>
      <c r="B1476"/>
    </row>
    <row r="1477" spans="1:2" ht="12.75">
      <c r="A1477"/>
      <c r="B1477"/>
    </row>
    <row r="1478" spans="1:2" ht="12.75">
      <c r="A1478"/>
      <c r="B1478"/>
    </row>
    <row r="1479" spans="1:2" ht="12.75">
      <c r="A1479"/>
      <c r="B1479"/>
    </row>
    <row r="1480" spans="1:2" ht="12.75">
      <c r="A1480"/>
      <c r="B1480"/>
    </row>
    <row r="1481" spans="1:2" ht="12.75">
      <c r="A1481"/>
      <c r="B1481"/>
    </row>
    <row r="1482" spans="1:2" ht="12.75">
      <c r="A1482"/>
      <c r="B1482"/>
    </row>
    <row r="1483" spans="1:2" ht="12.75">
      <c r="A1483"/>
      <c r="B1483"/>
    </row>
    <row r="1484" spans="1:2" ht="12.75">
      <c r="A1484"/>
      <c r="B1484"/>
    </row>
    <row r="1485" spans="1:2" ht="12.75">
      <c r="A1485"/>
      <c r="B1485"/>
    </row>
    <row r="1486" spans="1:2" ht="12.75">
      <c r="A1486"/>
      <c r="B1486"/>
    </row>
    <row r="1487" spans="1:2" ht="12.75">
      <c r="A1487"/>
      <c r="B1487"/>
    </row>
    <row r="1488" spans="1:2" ht="12.75">
      <c r="A1488"/>
      <c r="B1488"/>
    </row>
    <row r="1489" spans="1:2" ht="12.75">
      <c r="A1489"/>
      <c r="B1489"/>
    </row>
    <row r="1490" spans="1:2" ht="12.75">
      <c r="A1490"/>
      <c r="B1490"/>
    </row>
    <row r="1491" spans="1:2" ht="12.75">
      <c r="A1491"/>
      <c r="B1491"/>
    </row>
    <row r="1492" spans="1:2" ht="12.75">
      <c r="A1492"/>
      <c r="B1492"/>
    </row>
    <row r="1493" spans="1:2" ht="12.75">
      <c r="A1493"/>
      <c r="B1493"/>
    </row>
    <row r="1494" spans="1:2" ht="12.75">
      <c r="A1494"/>
      <c r="B1494"/>
    </row>
    <row r="1495" spans="1:2" ht="12.75">
      <c r="A1495"/>
      <c r="B1495"/>
    </row>
    <row r="1496" spans="1:2" ht="12.75">
      <c r="A1496"/>
      <c r="B1496"/>
    </row>
    <row r="1497" spans="1:2" ht="12.75">
      <c r="A1497"/>
      <c r="B1497"/>
    </row>
    <row r="1498" spans="1:2" ht="12.75">
      <c r="A1498"/>
      <c r="B1498"/>
    </row>
    <row r="1499" spans="1:2" ht="12.75">
      <c r="A1499"/>
      <c r="B1499"/>
    </row>
    <row r="1500" spans="1:2" ht="12.75">
      <c r="A1500"/>
      <c r="B1500"/>
    </row>
    <row r="1501" spans="1:2" ht="12.75">
      <c r="A1501"/>
      <c r="B1501"/>
    </row>
    <row r="1502" spans="1:2" ht="12.75">
      <c r="A1502"/>
      <c r="B1502"/>
    </row>
    <row r="1503" spans="1:2" ht="12.75">
      <c r="A1503"/>
      <c r="B1503"/>
    </row>
    <row r="1504" spans="1:2" ht="12.75">
      <c r="A1504"/>
      <c r="B1504"/>
    </row>
    <row r="1505" spans="1:2" ht="12.75">
      <c r="A1505"/>
      <c r="B1505"/>
    </row>
    <row r="1506" spans="1:2" ht="12.75">
      <c r="A1506"/>
      <c r="B1506"/>
    </row>
    <row r="1507" spans="1:2" ht="12.75">
      <c r="A1507"/>
      <c r="B1507"/>
    </row>
    <row r="1508" spans="1:2" ht="12.75">
      <c r="A1508"/>
      <c r="B1508"/>
    </row>
    <row r="1509" spans="1:2" ht="12.75">
      <c r="A1509"/>
      <c r="B1509"/>
    </row>
    <row r="1510" spans="1:2" ht="12.75">
      <c r="A1510"/>
      <c r="B1510"/>
    </row>
    <row r="1511" spans="1:2" ht="12.75">
      <c r="A1511"/>
      <c r="B1511"/>
    </row>
    <row r="1512" spans="1:2" ht="12.75">
      <c r="A1512"/>
      <c r="B1512"/>
    </row>
    <row r="1513" spans="1:2" ht="12.75">
      <c r="A1513"/>
      <c r="B1513"/>
    </row>
    <row r="1514" spans="1:2" ht="12.75">
      <c r="A1514"/>
      <c r="B1514"/>
    </row>
    <row r="1515" spans="1:2" ht="12.75">
      <c r="A1515"/>
      <c r="B1515"/>
    </row>
    <row r="1516" spans="1:2" ht="12.75">
      <c r="A1516"/>
      <c r="B1516"/>
    </row>
    <row r="1517" spans="1:2" ht="12.75">
      <c r="A1517"/>
      <c r="B1517"/>
    </row>
    <row r="1518" spans="1:2" ht="12.75">
      <c r="A1518"/>
      <c r="B1518"/>
    </row>
    <row r="1519" spans="1:2" ht="12.75">
      <c r="A1519"/>
      <c r="B1519"/>
    </row>
    <row r="1520" spans="1:2" ht="12.75">
      <c r="A1520"/>
      <c r="B1520"/>
    </row>
    <row r="1521" spans="1:2" ht="12.75">
      <c r="A1521"/>
      <c r="B1521"/>
    </row>
    <row r="1522" spans="1:2" ht="12.75">
      <c r="A1522"/>
      <c r="B1522"/>
    </row>
    <row r="1523" spans="1:2" ht="12.75">
      <c r="A1523"/>
      <c r="B1523"/>
    </row>
    <row r="1524" spans="1:2" ht="12.75">
      <c r="A1524"/>
      <c r="B1524"/>
    </row>
    <row r="1525" spans="1:2" ht="12.75">
      <c r="A1525"/>
      <c r="B1525"/>
    </row>
    <row r="1526" spans="1:2" ht="12.75">
      <c r="A1526"/>
      <c r="B1526"/>
    </row>
    <row r="1527" spans="1:2" ht="12.75">
      <c r="A1527"/>
      <c r="B1527"/>
    </row>
    <row r="1528" spans="1:2" ht="12.75">
      <c r="A1528"/>
      <c r="B1528"/>
    </row>
    <row r="1529" spans="1:2" ht="12.75">
      <c r="A1529"/>
      <c r="B1529"/>
    </row>
    <row r="1530" spans="1:2" ht="12.75">
      <c r="A1530"/>
      <c r="B1530"/>
    </row>
    <row r="1531" spans="1:2" ht="12.75">
      <c r="A1531"/>
      <c r="B1531"/>
    </row>
    <row r="1532" spans="1:2" ht="12.75">
      <c r="A1532"/>
      <c r="B1532"/>
    </row>
    <row r="1533" spans="1:2" ht="12.75">
      <c r="A1533"/>
      <c r="B1533"/>
    </row>
    <row r="1534" spans="1:2" ht="12.75">
      <c r="A1534"/>
      <c r="B1534"/>
    </row>
    <row r="1535" spans="1:2" ht="12.75">
      <c r="A1535"/>
      <c r="B1535"/>
    </row>
    <row r="1536" spans="1:2" ht="12.75">
      <c r="A1536"/>
      <c r="B1536"/>
    </row>
    <row r="1537" spans="1:2" ht="12.75">
      <c r="A1537"/>
      <c r="B1537"/>
    </row>
    <row r="1538" spans="1:2" ht="12.75">
      <c r="A1538"/>
      <c r="B1538"/>
    </row>
    <row r="1539" spans="1:2" ht="12.75">
      <c r="A1539"/>
      <c r="B1539"/>
    </row>
    <row r="1540" spans="1:2" ht="12.75">
      <c r="A1540"/>
      <c r="B1540"/>
    </row>
    <row r="1541" spans="1:2" ht="12.75">
      <c r="A1541"/>
      <c r="B1541"/>
    </row>
    <row r="1542" spans="1:2" ht="12.75">
      <c r="A1542"/>
      <c r="B1542"/>
    </row>
    <row r="1543" spans="1:2" ht="12.75">
      <c r="A1543"/>
      <c r="B1543"/>
    </row>
    <row r="1544" spans="1:2" ht="12.75">
      <c r="A1544"/>
      <c r="B1544"/>
    </row>
    <row r="1545" spans="1:2" ht="12.75">
      <c r="A1545"/>
      <c r="B1545"/>
    </row>
    <row r="1546" spans="1:2" ht="12.75">
      <c r="A1546"/>
      <c r="B1546"/>
    </row>
    <row r="1547" spans="1:2" ht="12.75">
      <c r="A1547"/>
      <c r="B1547"/>
    </row>
    <row r="1548" spans="1:2" ht="12.75">
      <c r="A1548"/>
      <c r="B1548"/>
    </row>
    <row r="1549" spans="1:2" ht="12.75">
      <c r="A1549"/>
      <c r="B1549"/>
    </row>
    <row r="1550" spans="1:2" ht="12.75">
      <c r="A1550"/>
      <c r="B1550"/>
    </row>
    <row r="1551" spans="1:2" ht="12.75">
      <c r="A1551"/>
      <c r="B1551"/>
    </row>
    <row r="1552" spans="1:2" ht="12.75">
      <c r="A1552"/>
      <c r="B1552"/>
    </row>
    <row r="1553" spans="1:2" ht="12.75">
      <c r="A1553"/>
      <c r="B1553"/>
    </row>
    <row r="1554" spans="1:2" ht="12.75">
      <c r="A1554"/>
      <c r="B1554"/>
    </row>
    <row r="1555" spans="1:2" ht="12.75">
      <c r="A1555"/>
      <c r="B1555"/>
    </row>
    <row r="1556" spans="1:2" ht="12.75">
      <c r="A1556"/>
      <c r="B1556"/>
    </row>
    <row r="1557" spans="1:2" ht="12.75">
      <c r="A1557"/>
      <c r="B1557"/>
    </row>
    <row r="1558" spans="1:2" ht="12.75">
      <c r="A1558"/>
      <c r="B1558"/>
    </row>
    <row r="1559" spans="1:2" ht="12.75">
      <c r="A1559"/>
      <c r="B1559"/>
    </row>
    <row r="1560" spans="1:2" ht="12.75">
      <c r="A1560"/>
      <c r="B1560"/>
    </row>
    <row r="1561" spans="1:2" ht="12.75">
      <c r="A1561"/>
      <c r="B1561"/>
    </row>
    <row r="1562" spans="1:2" ht="12.75">
      <c r="A1562"/>
      <c r="B1562"/>
    </row>
    <row r="1563" spans="1:2" ht="12.75">
      <c r="A1563"/>
      <c r="B1563"/>
    </row>
    <row r="1564" spans="1:2" ht="12.75">
      <c r="A1564"/>
      <c r="B1564"/>
    </row>
    <row r="1565" spans="1:2" ht="12.75">
      <c r="A1565"/>
      <c r="B1565"/>
    </row>
    <row r="1566" spans="1:2" ht="12.75">
      <c r="A1566"/>
      <c r="B1566"/>
    </row>
    <row r="1567" spans="1:2" ht="12.75">
      <c r="A1567"/>
      <c r="B1567"/>
    </row>
    <row r="1568" spans="1:2" ht="12.75">
      <c r="A1568"/>
      <c r="B1568"/>
    </row>
    <row r="1569" spans="1:2" ht="12.75">
      <c r="A1569"/>
      <c r="B1569"/>
    </row>
    <row r="1570" spans="1:2" ht="12.75">
      <c r="A1570"/>
      <c r="B1570"/>
    </row>
    <row r="1571" spans="1:2" ht="12.75">
      <c r="A1571"/>
      <c r="B1571"/>
    </row>
    <row r="1572" spans="1:2" ht="12.75">
      <c r="A1572"/>
      <c r="B1572"/>
    </row>
    <row r="1573" spans="1:2" ht="12.75">
      <c r="A1573"/>
      <c r="B1573"/>
    </row>
    <row r="1574" spans="1:2" ht="12.75">
      <c r="A1574"/>
      <c r="B1574"/>
    </row>
    <row r="1575" spans="1:2" ht="12.75">
      <c r="A1575"/>
      <c r="B1575"/>
    </row>
    <row r="1576" spans="1:2" ht="12.75">
      <c r="A1576"/>
      <c r="B1576"/>
    </row>
    <row r="1577" spans="1:2" ht="12.75">
      <c r="A1577"/>
      <c r="B1577"/>
    </row>
    <row r="1578" spans="1:2" ht="12.75">
      <c r="A1578"/>
      <c r="B1578"/>
    </row>
    <row r="1579" spans="1:2" ht="12.75">
      <c r="A1579"/>
      <c r="B1579"/>
    </row>
    <row r="1580" spans="1:2" ht="12.75">
      <c r="A1580"/>
      <c r="B1580"/>
    </row>
    <row r="1581" spans="1:2" ht="12.75">
      <c r="A1581"/>
      <c r="B1581"/>
    </row>
    <row r="1582" spans="1:2" ht="12.75">
      <c r="A1582"/>
      <c r="B1582"/>
    </row>
    <row r="1583" spans="1:2" ht="12.75">
      <c r="A1583"/>
      <c r="B1583"/>
    </row>
    <row r="1584" spans="1:2" ht="12.75">
      <c r="A1584"/>
      <c r="B1584"/>
    </row>
    <row r="1585" spans="1:2" ht="12.75">
      <c r="A1585"/>
      <c r="B1585"/>
    </row>
    <row r="1586" spans="1:2" ht="12.75">
      <c r="A1586"/>
      <c r="B1586"/>
    </row>
    <row r="1587" spans="1:2" ht="12.75">
      <c r="A1587"/>
      <c r="B1587"/>
    </row>
    <row r="1588" spans="1:2" ht="12.75">
      <c r="A1588"/>
      <c r="B1588"/>
    </row>
    <row r="1589" spans="1:2" ht="12.75">
      <c r="A1589"/>
      <c r="B1589"/>
    </row>
    <row r="1590" spans="1:2" ht="12.75">
      <c r="A1590"/>
      <c r="B1590"/>
    </row>
    <row r="1591" spans="1:2" ht="12.75">
      <c r="A1591"/>
      <c r="B1591"/>
    </row>
    <row r="1592" spans="1:2" ht="12.75">
      <c r="A1592"/>
      <c r="B1592"/>
    </row>
    <row r="1593" spans="1:2" ht="12.75">
      <c r="A1593"/>
      <c r="B1593"/>
    </row>
    <row r="1594" spans="1:2" ht="12.75">
      <c r="A1594"/>
      <c r="B1594"/>
    </row>
    <row r="1595" spans="1:2" ht="12.75">
      <c r="A1595"/>
      <c r="B1595"/>
    </row>
    <row r="1596" spans="1:2" ht="12.75">
      <c r="A1596"/>
      <c r="B1596"/>
    </row>
    <row r="1597" spans="1:2" ht="12.75">
      <c r="A1597"/>
      <c r="B1597"/>
    </row>
    <row r="1598" spans="1:2" ht="12.75">
      <c r="A1598"/>
      <c r="B1598"/>
    </row>
    <row r="1599" spans="1:2" ht="12.75">
      <c r="A1599"/>
      <c r="B1599"/>
    </row>
    <row r="1600" spans="1:2" ht="12.75">
      <c r="A1600"/>
      <c r="B1600"/>
    </row>
    <row r="1601" spans="1:2" ht="12.75">
      <c r="A1601"/>
      <c r="B1601"/>
    </row>
    <row r="1602" spans="1:2" ht="12.75">
      <c r="A1602"/>
      <c r="B1602"/>
    </row>
    <row r="1603" spans="1:2" ht="12.75">
      <c r="A1603"/>
      <c r="B1603"/>
    </row>
    <row r="1604" spans="1:2" ht="12.75">
      <c r="A1604"/>
      <c r="B1604"/>
    </row>
    <row r="1605" spans="1:2" ht="12.75">
      <c r="A1605"/>
      <c r="B1605"/>
    </row>
    <row r="1606" spans="1:2" ht="12.75">
      <c r="A1606"/>
      <c r="B1606"/>
    </row>
    <row r="1607" spans="1:2" ht="12.75">
      <c r="A1607"/>
      <c r="B1607"/>
    </row>
    <row r="1608" spans="1:2" ht="12.75">
      <c r="A1608"/>
      <c r="B1608"/>
    </row>
    <row r="1609" spans="1:2" ht="12.75">
      <c r="A1609"/>
      <c r="B1609"/>
    </row>
    <row r="1610" spans="1:2" ht="12.75">
      <c r="A1610"/>
      <c r="B1610"/>
    </row>
    <row r="1611" spans="1:2" ht="12.75">
      <c r="A1611"/>
      <c r="B1611"/>
    </row>
    <row r="1612" spans="1:2" ht="12.75">
      <c r="A1612"/>
      <c r="B1612"/>
    </row>
    <row r="1613" spans="1:2" ht="12.75">
      <c r="A1613"/>
      <c r="B1613"/>
    </row>
    <row r="1614" spans="1:2" ht="12.75">
      <c r="A1614"/>
      <c r="B1614"/>
    </row>
    <row r="1615" spans="1:2" ht="12.75">
      <c r="A1615"/>
      <c r="B1615"/>
    </row>
    <row r="1616" spans="1:2" ht="12.75">
      <c r="A1616"/>
      <c r="B1616"/>
    </row>
    <row r="1617" spans="1:2" ht="12.75">
      <c r="A1617"/>
      <c r="B1617"/>
    </row>
    <row r="1618" spans="1:2" ht="12.75">
      <c r="A1618"/>
      <c r="B1618"/>
    </row>
    <row r="1619" spans="1:2" ht="12.75">
      <c r="A1619"/>
      <c r="B1619"/>
    </row>
    <row r="1620" spans="1:2" ht="12.75">
      <c r="A1620"/>
      <c r="B1620"/>
    </row>
    <row r="1621" spans="1:2" ht="12.75">
      <c r="A1621"/>
      <c r="B1621"/>
    </row>
    <row r="1622" spans="1:2" ht="12.75">
      <c r="A1622"/>
      <c r="B1622"/>
    </row>
    <row r="1623" spans="1:2" ht="12.75">
      <c r="A1623"/>
      <c r="B1623"/>
    </row>
    <row r="1624" spans="1:2" ht="12.75">
      <c r="A1624"/>
      <c r="B1624"/>
    </row>
    <row r="1625" spans="1:2" ht="12.75">
      <c r="A1625"/>
      <c r="B1625"/>
    </row>
    <row r="1626" spans="1:2" ht="12.75">
      <c r="A1626"/>
      <c r="B1626"/>
    </row>
    <row r="1627" spans="1:2" ht="12.75">
      <c r="A1627"/>
      <c r="B1627"/>
    </row>
    <row r="1628" spans="1:2" ht="12.75">
      <c r="A1628"/>
      <c r="B1628"/>
    </row>
    <row r="1629" spans="1:2" ht="12.75">
      <c r="A1629"/>
      <c r="B1629"/>
    </row>
    <row r="1630" spans="1:2" ht="12.75">
      <c r="A1630"/>
      <c r="B1630"/>
    </row>
    <row r="1631" spans="1:2" ht="12.75">
      <c r="A1631"/>
      <c r="B1631"/>
    </row>
    <row r="1632" spans="1:2" ht="12.75">
      <c r="A1632"/>
      <c r="B1632"/>
    </row>
    <row r="1633" spans="1:2" ht="12.75">
      <c r="A1633"/>
      <c r="B1633"/>
    </row>
    <row r="1634" spans="1:2" ht="12.75">
      <c r="A1634"/>
      <c r="B1634"/>
    </row>
    <row r="1635" spans="1:2" ht="12.75">
      <c r="A1635"/>
      <c r="B1635"/>
    </row>
    <row r="1636" spans="1:2" ht="12.75">
      <c r="A1636"/>
      <c r="B1636"/>
    </row>
    <row r="1637" spans="1:2" ht="12.75">
      <c r="A1637"/>
      <c r="B1637"/>
    </row>
    <row r="1638" spans="1:2" ht="12.75">
      <c r="A1638"/>
      <c r="B1638"/>
    </row>
    <row r="1639" spans="1:2" ht="12.75">
      <c r="A1639"/>
      <c r="B1639"/>
    </row>
    <row r="1640" spans="1:2" ht="12.75">
      <c r="A1640"/>
      <c r="B1640"/>
    </row>
    <row r="1641" spans="1:2" ht="12.75">
      <c r="A1641"/>
      <c r="B1641"/>
    </row>
    <row r="1642" spans="1:2" ht="12.75">
      <c r="A1642"/>
      <c r="B1642"/>
    </row>
    <row r="1643" spans="1:2" ht="12.75">
      <c r="A1643"/>
      <c r="B1643"/>
    </row>
    <row r="1644" spans="1:2" ht="12.75">
      <c r="A1644"/>
      <c r="B1644"/>
    </row>
    <row r="1645" spans="1:2" ht="12.75">
      <c r="A1645"/>
      <c r="B1645"/>
    </row>
    <row r="1646" spans="1:2" ht="12.75">
      <c r="A1646"/>
      <c r="B1646"/>
    </row>
    <row r="1647" spans="1:2" ht="12.75">
      <c r="A1647"/>
      <c r="B1647"/>
    </row>
    <row r="1648" spans="1:2" ht="12.75">
      <c r="A1648"/>
      <c r="B1648"/>
    </row>
    <row r="1649" spans="1:2" ht="12.75">
      <c r="A1649"/>
      <c r="B1649"/>
    </row>
    <row r="1650" spans="1:2" ht="12.75">
      <c r="A1650"/>
      <c r="B1650"/>
    </row>
    <row r="1651" spans="1:2" ht="12.75">
      <c r="A1651"/>
      <c r="B1651"/>
    </row>
    <row r="1652" spans="1:2" ht="12.75">
      <c r="A1652"/>
      <c r="B1652"/>
    </row>
    <row r="1653" spans="1:2" ht="12.75">
      <c r="A1653"/>
      <c r="B1653"/>
    </row>
    <row r="1654" spans="1:2" ht="12.75">
      <c r="A1654"/>
      <c r="B1654"/>
    </row>
    <row r="1655" spans="1:2" ht="12.75">
      <c r="A1655"/>
      <c r="B1655"/>
    </row>
    <row r="1656" spans="1:2" ht="12.75">
      <c r="A1656"/>
      <c r="B1656"/>
    </row>
    <row r="1657" spans="1:2" ht="12.75">
      <c r="A1657"/>
      <c r="B1657"/>
    </row>
    <row r="1658" spans="1:2" ht="12.75">
      <c r="A1658"/>
      <c r="B1658"/>
    </row>
    <row r="1659" spans="1:2" ht="12.75">
      <c r="A1659"/>
      <c r="B1659"/>
    </row>
    <row r="1660" spans="1:2" ht="12.75">
      <c r="A1660"/>
      <c r="B1660"/>
    </row>
    <row r="1661" spans="1:2" ht="12.75">
      <c r="A1661"/>
      <c r="B1661"/>
    </row>
    <row r="1662" spans="1:2" ht="12.75">
      <c r="A1662"/>
      <c r="B1662"/>
    </row>
    <row r="1663" spans="1:2" ht="12.75">
      <c r="A1663"/>
      <c r="B1663"/>
    </row>
    <row r="1664" spans="1:2" ht="12.75">
      <c r="A1664"/>
      <c r="B1664"/>
    </row>
    <row r="1665" spans="1:2" ht="12.75">
      <c r="A1665"/>
      <c r="B1665"/>
    </row>
    <row r="1666" spans="1:2" ht="12.75">
      <c r="A1666"/>
      <c r="B1666"/>
    </row>
    <row r="1667" spans="1:2" ht="12.75">
      <c r="A1667"/>
      <c r="B1667"/>
    </row>
    <row r="1668" spans="1:2" ht="12.75">
      <c r="A1668"/>
      <c r="B1668"/>
    </row>
    <row r="1669" spans="1:2" ht="12.75">
      <c r="A1669"/>
      <c r="B1669"/>
    </row>
    <row r="1670" spans="1:2" ht="12.75">
      <c r="A1670"/>
      <c r="B1670"/>
    </row>
    <row r="1671" spans="1:2" ht="12.75">
      <c r="A1671"/>
      <c r="B1671"/>
    </row>
    <row r="1672" spans="1:2" ht="12.75">
      <c r="A1672"/>
      <c r="B1672"/>
    </row>
    <row r="1673" spans="1:2" ht="12.75">
      <c r="A1673"/>
      <c r="B1673"/>
    </row>
    <row r="1674" spans="1:2" ht="12.75">
      <c r="A1674"/>
      <c r="B1674"/>
    </row>
    <row r="1675" spans="1:2" ht="12.75">
      <c r="A1675"/>
      <c r="B1675"/>
    </row>
    <row r="1676" spans="1:2" ht="12.75">
      <c r="A1676"/>
      <c r="B1676"/>
    </row>
    <row r="1677" spans="1:2" ht="12.75">
      <c r="A1677"/>
      <c r="B1677"/>
    </row>
    <row r="1678" spans="1:2" ht="12.75">
      <c r="A1678"/>
      <c r="B1678"/>
    </row>
    <row r="1679" spans="1:2" ht="12.75">
      <c r="A1679"/>
      <c r="B1679"/>
    </row>
    <row r="1680" spans="1:2" ht="12.75">
      <c r="A1680"/>
      <c r="B1680"/>
    </row>
    <row r="1681" spans="1:2" ht="12.75">
      <c r="A1681"/>
      <c r="B1681"/>
    </row>
    <row r="1682" spans="1:2" ht="12.75">
      <c r="A1682"/>
      <c r="B1682"/>
    </row>
    <row r="1683" spans="1:2" ht="12.75">
      <c r="A1683"/>
      <c r="B1683"/>
    </row>
    <row r="1684" spans="1:2" ht="12.75">
      <c r="A1684"/>
      <c r="B1684"/>
    </row>
    <row r="1685" spans="1:2" ht="12.75">
      <c r="A1685"/>
      <c r="B1685"/>
    </row>
    <row r="1686" spans="1:2" ht="12.75">
      <c r="A1686"/>
      <c r="B1686"/>
    </row>
    <row r="1687" spans="1:2" ht="12.75">
      <c r="A1687"/>
      <c r="B1687"/>
    </row>
    <row r="1688" spans="1:2" ht="12.75">
      <c r="A1688"/>
      <c r="B1688"/>
    </row>
    <row r="1689" spans="1:2" ht="12.75">
      <c r="A1689"/>
      <c r="B1689"/>
    </row>
    <row r="1690" spans="1:2" ht="12.75">
      <c r="A1690"/>
      <c r="B1690"/>
    </row>
    <row r="1691" spans="1:2" ht="12.75">
      <c r="A1691"/>
      <c r="B1691"/>
    </row>
    <row r="1692" spans="1:2" ht="12.75">
      <c r="A1692"/>
      <c r="B1692"/>
    </row>
    <row r="1693" spans="1:2" ht="12.75">
      <c r="A1693"/>
      <c r="B1693"/>
    </row>
    <row r="1694" spans="1:2" ht="12.75">
      <c r="A1694"/>
      <c r="B1694"/>
    </row>
    <row r="1695" spans="1:2" ht="12.75">
      <c r="A1695"/>
      <c r="B1695"/>
    </row>
    <row r="1696" spans="1:2" ht="12.75">
      <c r="A1696"/>
      <c r="B1696"/>
    </row>
    <row r="1697" spans="1:2" ht="12.75">
      <c r="A1697"/>
      <c r="B1697"/>
    </row>
    <row r="1698" spans="1:2" ht="12.75">
      <c r="A1698"/>
      <c r="B1698"/>
    </row>
    <row r="1699" spans="1:2" ht="12.75">
      <c r="A1699"/>
      <c r="B1699"/>
    </row>
    <row r="1700" spans="1:2" ht="12.75">
      <c r="A1700"/>
      <c r="B1700"/>
    </row>
    <row r="1701" spans="1:2" ht="12.75">
      <c r="A1701"/>
      <c r="B1701"/>
    </row>
    <row r="1702" spans="1:2" ht="12.75">
      <c r="A1702"/>
      <c r="B1702"/>
    </row>
    <row r="1703" spans="1:2" ht="12.75">
      <c r="A1703"/>
      <c r="B1703"/>
    </row>
    <row r="1704" spans="1:2" ht="12.75">
      <c r="A1704"/>
      <c r="B1704"/>
    </row>
    <row r="1705" spans="1:2" ht="12.75">
      <c r="A1705"/>
      <c r="B1705"/>
    </row>
    <row r="1706" spans="1:2" ht="12.75">
      <c r="A1706"/>
      <c r="B1706"/>
    </row>
    <row r="1707" spans="1:2" ht="12.75">
      <c r="A1707"/>
      <c r="B1707"/>
    </row>
    <row r="1708" spans="1:2" ht="12.75">
      <c r="A1708"/>
      <c r="B1708"/>
    </row>
    <row r="1709" spans="1:2" ht="12.75">
      <c r="A1709"/>
      <c r="B1709"/>
    </row>
    <row r="1710" spans="1:2" ht="12.75">
      <c r="A1710"/>
      <c r="B1710"/>
    </row>
    <row r="1711" spans="1:2" ht="12.75">
      <c r="A1711"/>
      <c r="B1711"/>
    </row>
    <row r="1712" spans="1:2" ht="12.75">
      <c r="A1712"/>
      <c r="B1712"/>
    </row>
    <row r="1713" spans="1:2" ht="12.75">
      <c r="A1713"/>
      <c r="B1713"/>
    </row>
    <row r="1714" spans="1:2" ht="12.75">
      <c r="A1714"/>
      <c r="B1714"/>
    </row>
    <row r="1715" spans="1:2" ht="12.75">
      <c r="A1715"/>
      <c r="B1715"/>
    </row>
    <row r="1716" spans="1:2" ht="12.75">
      <c r="A1716"/>
      <c r="B1716"/>
    </row>
    <row r="1717" spans="1:2" ht="12.75">
      <c r="A1717"/>
      <c r="B1717"/>
    </row>
    <row r="1718" spans="1:2" ht="12.75">
      <c r="A1718"/>
      <c r="B1718"/>
    </row>
    <row r="1719" spans="1:2" ht="12.75">
      <c r="A1719"/>
      <c r="B1719"/>
    </row>
    <row r="1720" spans="1:2" ht="12.75">
      <c r="A1720"/>
      <c r="B1720"/>
    </row>
    <row r="1721" spans="1:2" ht="12.75">
      <c r="A1721"/>
      <c r="B1721"/>
    </row>
    <row r="1722" spans="1:2" ht="12.75">
      <c r="A1722"/>
      <c r="B1722"/>
    </row>
    <row r="1723" spans="1:2" ht="12.75">
      <c r="A1723"/>
      <c r="B1723"/>
    </row>
    <row r="1724" spans="1:2" ht="12.75">
      <c r="A1724"/>
      <c r="B1724"/>
    </row>
    <row r="1725" spans="1:2" ht="12.75">
      <c r="A1725"/>
      <c r="B1725"/>
    </row>
    <row r="1726" spans="1:2" ht="12.75">
      <c r="A1726"/>
      <c r="B1726"/>
    </row>
    <row r="1727" spans="1:2" ht="12.75">
      <c r="A1727"/>
      <c r="B1727"/>
    </row>
    <row r="1728" spans="1:2" ht="12.75">
      <c r="A1728"/>
      <c r="B1728"/>
    </row>
    <row r="1729" spans="1:2" ht="12.75">
      <c r="A1729"/>
      <c r="B1729"/>
    </row>
    <row r="1730" spans="1:2" ht="12.75">
      <c r="A1730"/>
      <c r="B1730"/>
    </row>
    <row r="1731" spans="1:2" ht="12.75">
      <c r="A1731"/>
      <c r="B1731"/>
    </row>
    <row r="1732" spans="1:2" ht="12.75">
      <c r="A1732"/>
      <c r="B1732"/>
    </row>
    <row r="1733" spans="1:2" ht="12.75">
      <c r="A1733"/>
      <c r="B1733"/>
    </row>
    <row r="1734" spans="1:2" ht="12.75">
      <c r="A1734"/>
      <c r="B1734"/>
    </row>
    <row r="1735" spans="1:2" ht="12.75">
      <c r="A1735"/>
      <c r="B1735"/>
    </row>
    <row r="1736" spans="1:2" ht="12.75">
      <c r="A1736"/>
      <c r="B1736"/>
    </row>
    <row r="1737" spans="1:2" ht="12.75">
      <c r="A1737"/>
      <c r="B1737"/>
    </row>
    <row r="1738" spans="1:2" ht="12.75">
      <c r="A1738"/>
      <c r="B1738"/>
    </row>
    <row r="1739" spans="1:2" ht="12.75">
      <c r="A1739"/>
      <c r="B1739"/>
    </row>
    <row r="1740" spans="1:2" ht="12.75">
      <c r="A1740"/>
      <c r="B1740"/>
    </row>
    <row r="1741" spans="1:2" ht="12.75">
      <c r="A1741"/>
      <c r="B1741"/>
    </row>
    <row r="1742" spans="1:2" ht="12.75">
      <c r="A1742"/>
      <c r="B1742"/>
    </row>
    <row r="1743" spans="1:2" ht="12.75">
      <c r="A1743"/>
      <c r="B1743"/>
    </row>
    <row r="1744" spans="1:2" ht="12.75">
      <c r="A1744"/>
      <c r="B1744"/>
    </row>
    <row r="1745" spans="1:2" ht="12.75">
      <c r="A1745"/>
      <c r="B1745"/>
    </row>
    <row r="1746" spans="1:2" ht="12.75">
      <c r="A1746"/>
      <c r="B1746"/>
    </row>
    <row r="1747" spans="1:2" ht="12.75">
      <c r="A1747"/>
      <c r="B1747"/>
    </row>
    <row r="1748" spans="1:2" ht="12.75">
      <c r="A1748"/>
      <c r="B1748"/>
    </row>
    <row r="1749" spans="1:2" ht="12.75">
      <c r="A1749"/>
      <c r="B1749"/>
    </row>
    <row r="1750" spans="1:2" ht="12.75">
      <c r="A1750"/>
      <c r="B1750"/>
    </row>
    <row r="1751" spans="1:2" ht="12.75">
      <c r="A1751"/>
      <c r="B1751"/>
    </row>
    <row r="1752" spans="1:2" ht="12.75">
      <c r="A1752"/>
      <c r="B1752"/>
    </row>
    <row r="1753" spans="1:2" ht="12.75">
      <c r="A1753"/>
      <c r="B1753"/>
    </row>
    <row r="1754" spans="1:2" ht="12.75">
      <c r="A1754"/>
      <c r="B1754"/>
    </row>
    <row r="1755" spans="1:2" ht="12.75">
      <c r="A1755"/>
      <c r="B1755"/>
    </row>
    <row r="1756" spans="1:2" ht="12.75">
      <c r="A1756"/>
      <c r="B1756"/>
    </row>
    <row r="1757" spans="1:2" ht="12.75">
      <c r="A1757"/>
      <c r="B1757"/>
    </row>
    <row r="1758" spans="1:2" ht="12.75">
      <c r="A1758"/>
      <c r="B1758"/>
    </row>
    <row r="1759" spans="1:2" ht="12.75">
      <c r="A1759"/>
      <c r="B1759"/>
    </row>
    <row r="1760" spans="1:2" ht="12.75">
      <c r="A1760"/>
      <c r="B1760"/>
    </row>
    <row r="1761" spans="1:2" ht="12.75">
      <c r="A1761"/>
      <c r="B1761"/>
    </row>
    <row r="1762" spans="1:2" ht="12.75">
      <c r="A1762"/>
      <c r="B1762"/>
    </row>
    <row r="1763" spans="1:2" ht="12.75">
      <c r="A1763"/>
      <c r="B1763"/>
    </row>
    <row r="1764" spans="1:2" ht="12.75">
      <c r="A1764"/>
      <c r="B1764"/>
    </row>
    <row r="1765" spans="1:2" ht="12.75">
      <c r="A1765"/>
      <c r="B1765"/>
    </row>
    <row r="1766" spans="1:2" ht="12.75">
      <c r="A1766"/>
      <c r="B1766"/>
    </row>
    <row r="1767" spans="1:2" ht="12.75">
      <c r="A1767"/>
      <c r="B1767"/>
    </row>
    <row r="1768" spans="1:2" ht="12.75">
      <c r="A1768"/>
      <c r="B1768"/>
    </row>
    <row r="1769" spans="1:2" ht="12.75">
      <c r="A1769"/>
      <c r="B1769"/>
    </row>
    <row r="1770" spans="1:2" ht="12.75">
      <c r="A1770"/>
      <c r="B1770"/>
    </row>
    <row r="1771" spans="1:2" ht="12.75">
      <c r="A1771"/>
      <c r="B1771"/>
    </row>
    <row r="1772" spans="1:2" ht="12.75">
      <c r="A1772"/>
      <c r="B1772"/>
    </row>
    <row r="1773" spans="1:2" ht="12.75">
      <c r="A1773"/>
      <c r="B1773"/>
    </row>
    <row r="1774" spans="1:2" ht="12.75">
      <c r="A1774"/>
      <c r="B1774"/>
    </row>
    <row r="1775" spans="1:2" ht="12.75">
      <c r="A1775"/>
      <c r="B1775"/>
    </row>
    <row r="1776" spans="1:2" ht="12.75">
      <c r="A1776"/>
      <c r="B1776"/>
    </row>
    <row r="1777" spans="1:2" ht="12.75">
      <c r="A1777"/>
      <c r="B1777"/>
    </row>
    <row r="1778" spans="1:2" ht="12.75">
      <c r="A1778"/>
      <c r="B1778"/>
    </row>
    <row r="1779" spans="1:2" ht="12.75">
      <c r="A1779"/>
      <c r="B1779"/>
    </row>
    <row r="1780" spans="1:2" ht="12.75">
      <c r="A1780"/>
      <c r="B1780"/>
    </row>
    <row r="1781" spans="1:2" ht="12.75">
      <c r="A1781"/>
      <c r="B1781"/>
    </row>
    <row r="1782" spans="1:2" ht="12.75">
      <c r="A1782"/>
      <c r="B1782"/>
    </row>
    <row r="1783" spans="1:2" ht="12.75">
      <c r="A1783"/>
      <c r="B1783"/>
    </row>
    <row r="1784" spans="1:2" ht="12.75">
      <c r="A1784"/>
      <c r="B1784"/>
    </row>
    <row r="1785" spans="1:2" ht="12.75">
      <c r="A1785"/>
      <c r="B1785"/>
    </row>
    <row r="1786" spans="1:2" ht="12.75">
      <c r="A1786"/>
      <c r="B1786"/>
    </row>
    <row r="1787" spans="1:2" ht="12.75">
      <c r="A1787"/>
      <c r="B1787"/>
    </row>
    <row r="1788" spans="1:2" ht="12.75">
      <c r="A1788"/>
      <c r="B1788"/>
    </row>
    <row r="1789" spans="1:2" ht="12.75">
      <c r="A1789"/>
      <c r="B1789"/>
    </row>
    <row r="1790" spans="1:2" ht="12.75">
      <c r="A1790"/>
      <c r="B1790"/>
    </row>
    <row r="1791" spans="1:2" ht="12.75">
      <c r="A1791"/>
      <c r="B1791"/>
    </row>
    <row r="1792" spans="1:2" ht="12.75">
      <c r="A1792"/>
      <c r="B1792"/>
    </row>
    <row r="1793" spans="1:2" ht="12.75">
      <c r="A1793"/>
      <c r="B1793"/>
    </row>
    <row r="1794" spans="1:2" ht="12.75">
      <c r="A1794"/>
      <c r="B1794"/>
    </row>
    <row r="1795" spans="1:2" ht="12.75">
      <c r="A1795"/>
      <c r="B1795"/>
    </row>
    <row r="1796" spans="1:2" ht="12.75">
      <c r="A1796"/>
      <c r="B1796"/>
    </row>
    <row r="1797" spans="1:2" ht="12.75">
      <c r="A1797"/>
      <c r="B1797"/>
    </row>
    <row r="1798" spans="1:2" ht="12.75">
      <c r="A1798"/>
      <c r="B1798"/>
    </row>
    <row r="1799" spans="1:2" ht="12.75">
      <c r="A1799"/>
      <c r="B1799"/>
    </row>
    <row r="1800" spans="1:2" ht="12.75">
      <c r="A1800"/>
      <c r="B1800"/>
    </row>
    <row r="1801" spans="1:2" ht="12.75">
      <c r="A1801"/>
      <c r="B1801"/>
    </row>
    <row r="1802" spans="1:2" ht="12.75">
      <c r="A1802"/>
      <c r="B1802"/>
    </row>
    <row r="1803" spans="1:2" ht="12.75">
      <c r="A1803"/>
      <c r="B1803"/>
    </row>
    <row r="1804" spans="1:2" ht="12.75">
      <c r="A1804"/>
      <c r="B1804"/>
    </row>
    <row r="1805" spans="1:2" ht="12.75">
      <c r="A1805"/>
      <c r="B1805"/>
    </row>
    <row r="1806" spans="1:2" ht="12.75">
      <c r="A1806"/>
      <c r="B1806"/>
    </row>
    <row r="1807" spans="1:2" ht="12.75">
      <c r="A1807"/>
      <c r="B1807"/>
    </row>
    <row r="1808" spans="1:2" ht="12.75">
      <c r="A1808"/>
      <c r="B1808"/>
    </row>
    <row r="1809" spans="1:2" ht="12.75">
      <c r="A1809"/>
      <c r="B1809"/>
    </row>
    <row r="1810" spans="1:2" ht="12.75">
      <c r="A1810"/>
      <c r="B1810"/>
    </row>
    <row r="1811" spans="1:2" ht="12.75">
      <c r="A1811"/>
      <c r="B1811"/>
    </row>
    <row r="1812" spans="1:2" ht="12.75">
      <c r="A1812"/>
      <c r="B1812"/>
    </row>
    <row r="1813" spans="1:2" ht="12.75">
      <c r="A1813"/>
      <c r="B1813"/>
    </row>
    <row r="1814" spans="1:2" ht="12.75">
      <c r="A1814"/>
      <c r="B1814"/>
    </row>
    <row r="1815" spans="1:2" ht="12.75">
      <c r="A1815"/>
      <c r="B1815"/>
    </row>
    <row r="1816" spans="1:2" ht="12.75">
      <c r="A1816"/>
      <c r="B1816"/>
    </row>
    <row r="1817" spans="1:2" ht="12.75">
      <c r="A1817"/>
      <c r="B1817"/>
    </row>
    <row r="1818" spans="1:2" ht="12.75">
      <c r="A1818"/>
      <c r="B1818"/>
    </row>
    <row r="1819" spans="1:2" ht="12.75">
      <c r="A1819"/>
      <c r="B1819"/>
    </row>
    <row r="1820" spans="1:2" ht="12.75">
      <c r="A1820"/>
      <c r="B1820"/>
    </row>
    <row r="1821" spans="1:2" ht="12.75">
      <c r="A1821"/>
      <c r="B1821"/>
    </row>
    <row r="1822" spans="1:2" ht="12.75">
      <c r="A1822"/>
      <c r="B1822"/>
    </row>
    <row r="1823" spans="1:2" ht="12.75">
      <c r="A1823"/>
      <c r="B1823"/>
    </row>
    <row r="1824" spans="1:2" ht="12.75">
      <c r="A1824"/>
      <c r="B1824"/>
    </row>
    <row r="1825" spans="1:2" ht="12.75">
      <c r="A1825"/>
      <c r="B1825"/>
    </row>
    <row r="1826" spans="1:2" ht="12.75">
      <c r="A1826"/>
      <c r="B1826"/>
    </row>
    <row r="1827" spans="1:2" ht="12.75">
      <c r="A1827"/>
      <c r="B1827"/>
    </row>
    <row r="1828" spans="1:2" ht="12.75">
      <c r="A1828"/>
      <c r="B1828"/>
    </row>
    <row r="1829" spans="1:2" ht="12.75">
      <c r="A1829"/>
      <c r="B1829"/>
    </row>
    <row r="1830" spans="1:2" ht="12.75">
      <c r="A1830"/>
      <c r="B1830"/>
    </row>
    <row r="1831" spans="1:2" ht="12.75">
      <c r="A1831"/>
      <c r="B1831"/>
    </row>
    <row r="1832" spans="1:2" ht="12.75">
      <c r="A1832"/>
      <c r="B1832"/>
    </row>
    <row r="1833" spans="1:2" ht="12.75">
      <c r="A1833"/>
      <c r="B1833"/>
    </row>
    <row r="1834" spans="1:2" ht="12.75">
      <c r="A1834"/>
      <c r="B1834"/>
    </row>
    <row r="1835" spans="1:2" ht="12.75">
      <c r="A1835"/>
      <c r="B1835"/>
    </row>
    <row r="1836" spans="1:2" ht="12.75">
      <c r="A1836"/>
      <c r="B1836"/>
    </row>
    <row r="1837" spans="1:2" ht="12.75">
      <c r="A1837"/>
      <c r="B1837"/>
    </row>
    <row r="1838" spans="1:2" ht="12.75">
      <c r="A1838"/>
      <c r="B1838"/>
    </row>
    <row r="1839" spans="1:2" ht="12.75">
      <c r="A1839"/>
      <c r="B1839"/>
    </row>
    <row r="1840" spans="1:2" ht="12.75">
      <c r="A1840"/>
      <c r="B1840"/>
    </row>
    <row r="1841" spans="1:2" ht="12.75">
      <c r="A1841"/>
      <c r="B1841"/>
    </row>
    <row r="1842" spans="1:2" ht="12.75">
      <c r="A1842"/>
      <c r="B1842"/>
    </row>
    <row r="1843" spans="1:2" ht="12.75">
      <c r="A1843"/>
      <c r="B1843"/>
    </row>
    <row r="1844" spans="1:2" ht="12.75">
      <c r="A1844"/>
      <c r="B1844"/>
    </row>
    <row r="1845" spans="1:2" ht="12.75">
      <c r="A1845"/>
      <c r="B1845"/>
    </row>
    <row r="1846" spans="1:2" ht="12.75">
      <c r="A1846"/>
      <c r="B1846"/>
    </row>
    <row r="1847" spans="1:2" ht="12.75">
      <c r="A1847"/>
      <c r="B1847"/>
    </row>
    <row r="1848" spans="1:2" ht="12.75">
      <c r="A1848"/>
      <c r="B1848"/>
    </row>
    <row r="1849" spans="1:2" ht="12.75">
      <c r="A1849"/>
      <c r="B1849"/>
    </row>
    <row r="1850" spans="1:2" ht="12.75">
      <c r="A1850"/>
      <c r="B1850"/>
    </row>
    <row r="1851" spans="1:2" ht="12.75">
      <c r="A1851"/>
      <c r="B1851"/>
    </row>
    <row r="1852" spans="1:2" ht="12.75">
      <c r="A1852"/>
      <c r="B1852"/>
    </row>
    <row r="1853" spans="1:2" ht="12.75">
      <c r="A1853"/>
      <c r="B1853"/>
    </row>
    <row r="1854" spans="1:2" ht="12.75">
      <c r="A1854"/>
      <c r="B1854"/>
    </row>
    <row r="1855" spans="1:2" ht="12.75">
      <c r="A1855"/>
      <c r="B1855"/>
    </row>
    <row r="1856" spans="1:2" ht="12.75">
      <c r="A1856"/>
      <c r="B1856"/>
    </row>
    <row r="1857" spans="1:2" ht="12.75">
      <c r="A1857"/>
      <c r="B1857"/>
    </row>
    <row r="1858" spans="1:2" ht="12.75">
      <c r="A1858"/>
      <c r="B1858"/>
    </row>
    <row r="1859" spans="1:2" ht="12.75">
      <c r="A1859"/>
      <c r="B1859"/>
    </row>
    <row r="1860" spans="1:2" ht="12.75">
      <c r="A1860"/>
      <c r="B1860"/>
    </row>
    <row r="1861" spans="1:2" ht="12.75">
      <c r="A1861"/>
      <c r="B1861"/>
    </row>
    <row r="1862" spans="1:2" ht="12.75">
      <c r="A1862"/>
      <c r="B1862"/>
    </row>
    <row r="1863" spans="1:2" ht="12.75">
      <c r="A1863"/>
      <c r="B1863"/>
    </row>
    <row r="1864" spans="1:2" ht="12.75">
      <c r="A1864"/>
      <c r="B1864"/>
    </row>
    <row r="1865" spans="1:2" ht="12.75">
      <c r="A1865"/>
      <c r="B1865"/>
    </row>
    <row r="1866" spans="1:2" ht="12.75">
      <c r="A1866"/>
      <c r="B1866"/>
    </row>
    <row r="1867" spans="1:2" ht="12.75">
      <c r="A1867"/>
      <c r="B1867"/>
    </row>
    <row r="1868" spans="1:2" ht="12.75">
      <c r="A1868"/>
      <c r="B1868"/>
    </row>
    <row r="1869" spans="1:2" ht="12.75">
      <c r="A1869"/>
      <c r="B1869"/>
    </row>
    <row r="1870" spans="1:2" ht="12.75">
      <c r="A1870"/>
      <c r="B1870"/>
    </row>
    <row r="1871" spans="1:2" ht="12.75">
      <c r="A1871"/>
      <c r="B1871"/>
    </row>
    <row r="1872" spans="1:2" ht="12.75">
      <c r="A1872"/>
      <c r="B1872"/>
    </row>
    <row r="1873" spans="1:2" ht="12.75">
      <c r="A1873"/>
      <c r="B1873"/>
    </row>
    <row r="1874" spans="1:2" ht="12.75">
      <c r="A1874"/>
      <c r="B1874"/>
    </row>
    <row r="1875" spans="1:2" ht="12.75">
      <c r="A1875"/>
      <c r="B1875"/>
    </row>
    <row r="1876" spans="1:2" ht="12.75">
      <c r="A1876"/>
      <c r="B1876"/>
    </row>
    <row r="1877" spans="1:2" ht="12.75">
      <c r="A1877"/>
      <c r="B1877"/>
    </row>
    <row r="1878" spans="1:2" ht="12.75">
      <c r="A1878"/>
      <c r="B1878"/>
    </row>
    <row r="1879" spans="1:2" ht="12.75">
      <c r="A1879"/>
      <c r="B1879"/>
    </row>
    <row r="1880" spans="1:2" ht="12.75">
      <c r="A1880"/>
      <c r="B1880"/>
    </row>
    <row r="1881" spans="1:2" ht="12.75">
      <c r="A1881"/>
      <c r="B1881"/>
    </row>
    <row r="1882" spans="1:2" ht="12.75">
      <c r="A1882"/>
      <c r="B1882"/>
    </row>
    <row r="1883" spans="1:2" ht="12.75">
      <c r="A1883"/>
      <c r="B1883"/>
    </row>
    <row r="1884" spans="1:2" ht="12.75">
      <c r="A1884"/>
      <c r="B1884"/>
    </row>
    <row r="1885" spans="1:2" ht="12.75">
      <c r="A1885"/>
      <c r="B1885"/>
    </row>
    <row r="1886" spans="1:2" ht="12.75">
      <c r="A1886"/>
      <c r="B1886"/>
    </row>
    <row r="1887" spans="1:2" ht="12.75">
      <c r="A1887"/>
      <c r="B1887"/>
    </row>
    <row r="1888" spans="1:2" ht="12.75">
      <c r="A1888"/>
      <c r="B1888"/>
    </row>
    <row r="1889" spans="1:2" ht="12.75">
      <c r="A1889"/>
      <c r="B1889"/>
    </row>
    <row r="1890" spans="1:2" ht="12.75">
      <c r="A1890"/>
      <c r="B1890"/>
    </row>
    <row r="1891" spans="1:2" ht="12.75">
      <c r="A1891"/>
      <c r="B1891"/>
    </row>
    <row r="1892" spans="1:2" ht="12.75">
      <c r="A1892"/>
      <c r="B1892"/>
    </row>
    <row r="1893" spans="1:2" ht="12.75">
      <c r="A1893"/>
      <c r="B1893"/>
    </row>
    <row r="1894" spans="1:2" ht="12.75">
      <c r="A1894"/>
      <c r="B1894"/>
    </row>
    <row r="1895" spans="1:2" ht="12.75">
      <c r="A1895"/>
      <c r="B1895"/>
    </row>
    <row r="1896" spans="1:2" ht="12.75">
      <c r="A1896"/>
      <c r="B1896"/>
    </row>
    <row r="1897" spans="1:2" ht="12.75">
      <c r="A1897"/>
      <c r="B1897"/>
    </row>
    <row r="1898" spans="1:2" ht="12.75">
      <c r="A1898"/>
      <c r="B1898"/>
    </row>
    <row r="1899" spans="1:2" ht="12.75">
      <c r="A1899"/>
      <c r="B1899"/>
    </row>
    <row r="1900" spans="1:2" ht="12.75">
      <c r="A1900"/>
      <c r="B1900"/>
    </row>
    <row r="1901" spans="1:2" ht="12.75">
      <c r="A1901"/>
      <c r="B1901"/>
    </row>
    <row r="1902" spans="1:2" ht="12.75">
      <c r="A1902"/>
      <c r="B1902"/>
    </row>
    <row r="1903" spans="1:2" ht="12.75">
      <c r="A1903"/>
      <c r="B1903"/>
    </row>
    <row r="1904" spans="1:2" ht="12.75">
      <c r="A1904"/>
      <c r="B1904"/>
    </row>
    <row r="1905" spans="1:2" ht="12.75">
      <c r="A1905"/>
      <c r="B1905"/>
    </row>
    <row r="1906" spans="1:2" ht="12.75">
      <c r="A1906"/>
      <c r="B1906"/>
    </row>
    <row r="1907" spans="1:2" ht="12.75">
      <c r="A1907"/>
      <c r="B1907"/>
    </row>
    <row r="1908" spans="1:2" ht="12.75">
      <c r="A1908"/>
      <c r="B1908"/>
    </row>
    <row r="1909" spans="1:2" ht="12.75">
      <c r="A1909"/>
      <c r="B1909"/>
    </row>
    <row r="1910" spans="1:2" ht="12.75">
      <c r="A1910"/>
      <c r="B1910"/>
    </row>
    <row r="1911" spans="1:2" ht="12.75">
      <c r="A1911"/>
      <c r="B1911"/>
    </row>
    <row r="1912" spans="1:2" ht="12.75">
      <c r="A1912"/>
      <c r="B1912"/>
    </row>
    <row r="1913" spans="1:2" ht="12.75">
      <c r="A1913"/>
      <c r="B1913"/>
    </row>
    <row r="1914" spans="1:2" ht="12.75">
      <c r="A1914"/>
      <c r="B1914"/>
    </row>
    <row r="1915" spans="1:2" ht="12.75">
      <c r="A1915"/>
      <c r="B1915"/>
    </row>
    <row r="1916" spans="1:2" ht="12.75">
      <c r="A1916"/>
      <c r="B1916"/>
    </row>
    <row r="1917" spans="1:2" ht="12.75">
      <c r="A1917"/>
      <c r="B1917"/>
    </row>
    <row r="1918" spans="1:2" ht="12.75">
      <c r="A1918"/>
      <c r="B1918"/>
    </row>
    <row r="1919" spans="1:2" ht="12.75">
      <c r="A1919"/>
      <c r="B1919"/>
    </row>
    <row r="1920" spans="1:2" ht="12.75">
      <c r="A1920"/>
      <c r="B1920"/>
    </row>
    <row r="1921" spans="1:2" ht="12.75">
      <c r="A1921"/>
      <c r="B1921"/>
    </row>
    <row r="1922" spans="1:2" ht="12.75">
      <c r="A1922"/>
      <c r="B1922"/>
    </row>
    <row r="1923" spans="1:2" ht="12.75">
      <c r="A1923"/>
      <c r="B1923"/>
    </row>
    <row r="1924" spans="1:2" ht="12.75">
      <c r="A1924"/>
      <c r="B1924"/>
    </row>
    <row r="1925" spans="1:2" ht="12.75">
      <c r="A1925"/>
      <c r="B1925"/>
    </row>
    <row r="1926" spans="1:2" ht="12.75">
      <c r="A1926"/>
      <c r="B1926"/>
    </row>
    <row r="1927" spans="1:2" ht="12.75">
      <c r="A1927"/>
      <c r="B1927"/>
    </row>
    <row r="1928" spans="1:2" ht="12.75">
      <c r="A1928"/>
      <c r="B1928"/>
    </row>
    <row r="1929" spans="1:2" ht="12.75">
      <c r="A1929"/>
      <c r="B1929"/>
    </row>
    <row r="1930" spans="1:2" ht="12.75">
      <c r="A1930"/>
      <c r="B1930"/>
    </row>
    <row r="1931" spans="1:2" ht="12.75">
      <c r="A1931"/>
      <c r="B1931"/>
    </row>
    <row r="1932" spans="1:2" ht="12.75">
      <c r="A1932"/>
      <c r="B1932"/>
    </row>
    <row r="1933" spans="1:2" ht="12.75">
      <c r="A1933"/>
      <c r="B1933"/>
    </row>
    <row r="1934" spans="1:2" ht="12.75">
      <c r="A1934"/>
      <c r="B1934"/>
    </row>
    <row r="1935" spans="1:2" ht="12.75">
      <c r="A1935"/>
      <c r="B1935"/>
    </row>
    <row r="1936" spans="1:2" ht="12.75">
      <c r="A1936"/>
      <c r="B1936"/>
    </row>
    <row r="1937" spans="1:2" ht="12.75">
      <c r="A1937"/>
      <c r="B1937"/>
    </row>
    <row r="1938" spans="1:2" ht="12.75">
      <c r="A1938"/>
      <c r="B1938"/>
    </row>
    <row r="1939" spans="1:2" ht="12.75">
      <c r="A1939"/>
      <c r="B1939"/>
    </row>
    <row r="1940" spans="1:2" ht="12.75">
      <c r="A1940"/>
      <c r="B1940"/>
    </row>
    <row r="1941" spans="1:2" ht="12.75">
      <c r="A1941"/>
      <c r="B1941"/>
    </row>
    <row r="1942" spans="1:2" ht="12.75">
      <c r="A1942"/>
      <c r="B1942"/>
    </row>
    <row r="1943" spans="1:2" ht="12.75">
      <c r="A1943"/>
      <c r="B1943"/>
    </row>
    <row r="1944" spans="1:2" ht="12.75">
      <c r="A1944"/>
      <c r="B1944"/>
    </row>
    <row r="1945" spans="1:2" ht="12.75">
      <c r="A1945"/>
      <c r="B1945"/>
    </row>
    <row r="1946" spans="1:2" ht="12.75">
      <c r="A1946"/>
      <c r="B1946"/>
    </row>
    <row r="1947" spans="1:2" ht="12.75">
      <c r="A1947"/>
      <c r="B1947"/>
    </row>
    <row r="1948" spans="1:2" ht="12.75">
      <c r="A1948"/>
      <c r="B1948"/>
    </row>
    <row r="1949" spans="1:2" ht="12.75">
      <c r="A1949"/>
      <c r="B1949"/>
    </row>
    <row r="1950" spans="1:2" ht="12.75">
      <c r="A1950"/>
      <c r="B1950"/>
    </row>
    <row r="1951" spans="1:2" ht="12.75">
      <c r="A1951"/>
      <c r="B1951"/>
    </row>
    <row r="1952" spans="1:2" ht="12.75">
      <c r="A1952"/>
      <c r="B1952"/>
    </row>
    <row r="1953" spans="1:2" ht="12.75">
      <c r="A1953"/>
      <c r="B1953"/>
    </row>
    <row r="1954" spans="1:2" ht="12.75">
      <c r="A1954"/>
      <c r="B1954"/>
    </row>
    <row r="1955" spans="1:2" ht="12.75">
      <c r="A1955"/>
      <c r="B1955"/>
    </row>
    <row r="1956" spans="1:2" ht="12.75">
      <c r="A1956"/>
      <c r="B1956"/>
    </row>
    <row r="1957" spans="1:2" ht="12.75">
      <c r="A1957"/>
      <c r="B1957"/>
    </row>
    <row r="1958" spans="1:2" ht="12.75">
      <c r="A1958"/>
      <c r="B1958"/>
    </row>
    <row r="1959" spans="1:2" ht="12.75">
      <c r="A1959"/>
      <c r="B1959"/>
    </row>
    <row r="1960" spans="1:2" ht="12.75">
      <c r="A1960"/>
      <c r="B1960"/>
    </row>
    <row r="1961" spans="1:2" ht="12.75">
      <c r="A1961"/>
      <c r="B1961"/>
    </row>
    <row r="1962" spans="1:2" ht="12.75">
      <c r="A1962"/>
      <c r="B1962"/>
    </row>
    <row r="1963" spans="1:2" ht="12.75">
      <c r="A1963"/>
      <c r="B1963"/>
    </row>
    <row r="1964" spans="1:2" ht="12.75">
      <c r="A1964"/>
      <c r="B1964"/>
    </row>
    <row r="1965" spans="1:2" ht="12.75">
      <c r="A1965"/>
      <c r="B1965"/>
    </row>
    <row r="1966" spans="1:2" ht="12.75">
      <c r="A1966"/>
      <c r="B1966"/>
    </row>
    <row r="1967" spans="1:2" ht="12.75">
      <c r="A1967"/>
      <c r="B1967"/>
    </row>
    <row r="1968" spans="1:2" ht="12.75">
      <c r="A1968"/>
      <c r="B1968"/>
    </row>
    <row r="1969" spans="1:2" ht="12.75">
      <c r="A1969"/>
      <c r="B1969"/>
    </row>
    <row r="1970" spans="1:2" ht="12.75">
      <c r="A1970"/>
      <c r="B1970"/>
    </row>
    <row r="1971" spans="1:2" ht="12.75">
      <c r="A1971"/>
      <c r="B1971"/>
    </row>
    <row r="1972" spans="1:2" ht="12.75">
      <c r="A1972"/>
      <c r="B1972"/>
    </row>
    <row r="1973" spans="1:2" ht="12.75">
      <c r="A1973"/>
      <c r="B1973"/>
    </row>
    <row r="1974" spans="1:2" ht="12.75">
      <c r="A1974"/>
      <c r="B1974"/>
    </row>
    <row r="1975" spans="1:2" ht="12.75">
      <c r="A1975"/>
      <c r="B1975"/>
    </row>
    <row r="1976" spans="1:2" ht="12.75">
      <c r="A1976"/>
      <c r="B1976"/>
    </row>
    <row r="1977" spans="1:2" ht="12.75">
      <c r="A1977"/>
      <c r="B1977"/>
    </row>
    <row r="1978" spans="1:2" ht="12.75">
      <c r="A1978"/>
      <c r="B1978"/>
    </row>
    <row r="1979" spans="1:2" ht="12.75">
      <c r="A1979"/>
      <c r="B1979"/>
    </row>
    <row r="1980" spans="1:2" ht="12.75">
      <c r="A1980"/>
      <c r="B1980"/>
    </row>
    <row r="1981" spans="1:2" ht="12.75">
      <c r="A1981"/>
      <c r="B1981"/>
    </row>
    <row r="1982" spans="1:2" ht="12.75">
      <c r="A1982"/>
      <c r="B1982"/>
    </row>
    <row r="1983" spans="1:2" ht="12.75">
      <c r="A1983"/>
      <c r="B1983"/>
    </row>
    <row r="1984" spans="1:2" ht="12.75">
      <c r="A1984"/>
      <c r="B1984"/>
    </row>
    <row r="1985" spans="1:2" ht="12.75">
      <c r="A1985"/>
      <c r="B1985"/>
    </row>
    <row r="1986" spans="1:2" ht="12.75">
      <c r="A1986"/>
      <c r="B1986"/>
    </row>
    <row r="1987" spans="1:2" ht="12.75">
      <c r="A1987"/>
      <c r="B1987"/>
    </row>
    <row r="1988" spans="1:2" ht="12.75">
      <c r="A1988"/>
      <c r="B1988"/>
    </row>
    <row r="1989" spans="1:2" ht="12.75">
      <c r="A1989"/>
      <c r="B1989"/>
    </row>
    <row r="1990" spans="1:2" ht="12.75">
      <c r="A1990"/>
      <c r="B1990"/>
    </row>
    <row r="1991" spans="1:2" ht="12.75">
      <c r="A1991"/>
      <c r="B1991"/>
    </row>
    <row r="1992" spans="1:2" ht="12.75">
      <c r="A1992"/>
      <c r="B1992"/>
    </row>
    <row r="1993" spans="1:2" ht="12.75">
      <c r="A1993"/>
      <c r="B1993"/>
    </row>
    <row r="1994" spans="1:2" ht="12.75">
      <c r="A1994"/>
      <c r="B1994"/>
    </row>
    <row r="1995" spans="1:2" ht="12.75">
      <c r="A1995"/>
      <c r="B1995"/>
    </row>
    <row r="1996" spans="1:2" ht="12.75">
      <c r="A1996"/>
      <c r="B1996"/>
    </row>
    <row r="1997" spans="1:2" ht="12.75">
      <c r="A1997"/>
      <c r="B1997"/>
    </row>
    <row r="1998" spans="1:2" ht="12.75">
      <c r="A1998"/>
      <c r="B1998"/>
    </row>
    <row r="1999" spans="1:2" ht="12.75">
      <c r="A1999"/>
      <c r="B1999"/>
    </row>
    <row r="2000" spans="1:2" ht="12.75">
      <c r="A2000"/>
      <c r="B2000"/>
    </row>
    <row r="2001" spans="1:2" ht="12.75">
      <c r="A2001"/>
      <c r="B2001"/>
    </row>
    <row r="2002" spans="1:2" ht="12.75">
      <c r="A2002"/>
      <c r="B2002"/>
    </row>
    <row r="2003" spans="1:2" ht="12.75">
      <c r="A2003"/>
      <c r="B2003"/>
    </row>
    <row r="2004" spans="1:2" ht="12.75">
      <c r="A2004"/>
      <c r="B2004"/>
    </row>
    <row r="2005" spans="1:2" ht="12.75">
      <c r="A2005"/>
      <c r="B2005"/>
    </row>
    <row r="2006" spans="1:2" ht="12.75">
      <c r="A2006"/>
      <c r="B2006"/>
    </row>
    <row r="2007" spans="1:2" ht="12.75">
      <c r="A2007"/>
      <c r="B2007"/>
    </row>
    <row r="2008" spans="1:2" ht="12.75">
      <c r="A2008"/>
      <c r="B2008"/>
    </row>
    <row r="2009" spans="1:2" ht="12.75">
      <c r="A2009"/>
      <c r="B2009"/>
    </row>
    <row r="2010" spans="1:2" ht="12.75">
      <c r="A2010"/>
      <c r="B2010"/>
    </row>
    <row r="2011" spans="1:2" ht="12.75">
      <c r="A2011"/>
      <c r="B2011"/>
    </row>
    <row r="2012" spans="1:2" ht="12.75">
      <c r="A2012"/>
      <c r="B2012"/>
    </row>
    <row r="2013" spans="1:2" ht="12.75">
      <c r="A2013"/>
      <c r="B2013"/>
    </row>
    <row r="2014" spans="1:2" ht="12.75">
      <c r="A2014"/>
      <c r="B2014"/>
    </row>
    <row r="2015" spans="1:2" ht="12.75">
      <c r="A2015"/>
      <c r="B2015"/>
    </row>
    <row r="2016" spans="1:2" ht="12.75">
      <c r="A2016"/>
      <c r="B2016"/>
    </row>
    <row r="2017" spans="1:2" ht="12.75">
      <c r="A2017"/>
      <c r="B2017"/>
    </row>
    <row r="2018" spans="1:2" ht="12.75">
      <c r="A2018"/>
      <c r="B2018"/>
    </row>
    <row r="2019" spans="1:2" ht="12.75">
      <c r="A2019"/>
      <c r="B2019"/>
    </row>
    <row r="2020" spans="1:2" ht="12.75">
      <c r="A2020"/>
      <c r="B2020"/>
    </row>
    <row r="2021" spans="1:2" ht="12.75">
      <c r="A2021"/>
      <c r="B2021"/>
    </row>
    <row r="2022" spans="1:2" ht="12.75">
      <c r="A2022"/>
      <c r="B2022"/>
    </row>
    <row r="2023" spans="1:2" ht="12.75">
      <c r="A2023"/>
      <c r="B2023"/>
    </row>
    <row r="2024" spans="1:2" ht="12.75">
      <c r="A2024"/>
      <c r="B2024"/>
    </row>
    <row r="2025" spans="1:2" ht="12.75">
      <c r="A2025"/>
      <c r="B2025"/>
    </row>
    <row r="2026" spans="1:2" ht="12.75">
      <c r="A2026"/>
      <c r="B2026"/>
    </row>
    <row r="2027" spans="1:2" ht="12.75">
      <c r="A2027"/>
      <c r="B2027"/>
    </row>
    <row r="2028" spans="1:2" ht="12.75">
      <c r="A2028"/>
      <c r="B2028"/>
    </row>
    <row r="2029" spans="1:2" ht="12.75">
      <c r="A2029"/>
      <c r="B2029"/>
    </row>
    <row r="2030" spans="1:2" ht="12.75">
      <c r="A2030"/>
      <c r="B2030"/>
    </row>
    <row r="2031" spans="1:2" ht="12.75">
      <c r="A2031"/>
      <c r="B2031"/>
    </row>
    <row r="2032" spans="1:2" ht="12.75">
      <c r="A2032"/>
      <c r="B2032"/>
    </row>
    <row r="2033" spans="1:2" ht="12.75">
      <c r="A2033"/>
      <c r="B2033"/>
    </row>
    <row r="2034" spans="1:2" ht="12.75">
      <c r="A2034"/>
      <c r="B2034"/>
    </row>
    <row r="2035" spans="1:2" ht="12.75">
      <c r="A2035"/>
      <c r="B2035"/>
    </row>
    <row r="2036" spans="1:2" ht="12.75">
      <c r="A2036"/>
      <c r="B2036"/>
    </row>
    <row r="2037" spans="1:2" ht="12.75">
      <c r="A2037"/>
      <c r="B2037"/>
    </row>
    <row r="2038" spans="1:2" ht="12.75">
      <c r="A2038"/>
      <c r="B2038"/>
    </row>
    <row r="2039" spans="1:2" ht="12.75">
      <c r="A2039"/>
      <c r="B2039"/>
    </row>
    <row r="2040" spans="1:2" ht="12.75">
      <c r="A2040"/>
      <c r="B2040"/>
    </row>
    <row r="2041" spans="1:2" ht="12.75">
      <c r="A2041"/>
      <c r="B2041"/>
    </row>
    <row r="2042" spans="1:2" ht="12.75">
      <c r="A2042"/>
      <c r="B2042"/>
    </row>
    <row r="2043" spans="1:2" ht="12.75">
      <c r="A2043"/>
      <c r="B2043"/>
    </row>
    <row r="2044" spans="1:2" ht="12.75">
      <c r="A2044"/>
      <c r="B2044"/>
    </row>
    <row r="2045" spans="1:2" ht="12.75">
      <c r="A2045"/>
      <c r="B2045"/>
    </row>
    <row r="2046" spans="1:2" ht="12.75">
      <c r="A2046"/>
      <c r="B2046"/>
    </row>
    <row r="2047" spans="1:2" ht="12.75">
      <c r="A2047"/>
      <c r="B2047"/>
    </row>
    <row r="2048" spans="1:2" ht="12.75">
      <c r="A2048"/>
      <c r="B2048"/>
    </row>
    <row r="2049" spans="1:2" ht="12.75">
      <c r="A2049"/>
      <c r="B2049"/>
    </row>
    <row r="2050" spans="1:2" ht="12.75">
      <c r="A2050"/>
      <c r="B2050"/>
    </row>
    <row r="2051" spans="1:2" ht="12.75">
      <c r="A2051"/>
      <c r="B2051"/>
    </row>
    <row r="2052" spans="1:2" ht="12.75">
      <c r="A2052"/>
      <c r="B2052"/>
    </row>
    <row r="2053" spans="1:2" ht="12.75">
      <c r="A2053"/>
      <c r="B2053"/>
    </row>
    <row r="2054" spans="1:2" ht="12.75">
      <c r="A2054"/>
      <c r="B2054"/>
    </row>
    <row r="2055" spans="1:2" ht="12.75">
      <c r="A2055"/>
      <c r="B2055"/>
    </row>
    <row r="2056" spans="1:2" ht="12.75">
      <c r="A2056"/>
      <c r="B2056"/>
    </row>
    <row r="2057" spans="1:2" ht="12.75">
      <c r="A2057"/>
      <c r="B2057"/>
    </row>
    <row r="2058" spans="1:2" ht="12.75">
      <c r="A2058"/>
      <c r="B2058"/>
    </row>
    <row r="2059" spans="1:2" ht="12.75">
      <c r="A2059"/>
      <c r="B2059"/>
    </row>
    <row r="2060" spans="1:2" ht="12.75">
      <c r="A2060"/>
      <c r="B2060"/>
    </row>
    <row r="2061" spans="1:2" ht="12.75">
      <c r="A2061"/>
      <c r="B2061"/>
    </row>
    <row r="2062" spans="1:2" ht="12.75">
      <c r="A2062"/>
      <c r="B2062"/>
    </row>
    <row r="2063" spans="1:2" ht="12.75">
      <c r="A2063"/>
      <c r="B2063"/>
    </row>
    <row r="2064" spans="1:2" ht="12.75">
      <c r="A2064"/>
      <c r="B2064"/>
    </row>
    <row r="2065" spans="1:2" ht="12.75">
      <c r="A2065"/>
      <c r="B2065"/>
    </row>
    <row r="2066" spans="1:2" ht="12.75">
      <c r="A2066"/>
      <c r="B2066"/>
    </row>
    <row r="2067" spans="1:2" ht="12.75">
      <c r="A2067"/>
      <c r="B2067"/>
    </row>
    <row r="2068" spans="1:2" ht="12.75">
      <c r="A2068"/>
      <c r="B2068"/>
    </row>
    <row r="2069" spans="1:2" ht="12.75">
      <c r="A2069"/>
      <c r="B2069"/>
    </row>
    <row r="2070" spans="1:2" ht="12.75">
      <c r="A2070"/>
      <c r="B2070"/>
    </row>
    <row r="2071" spans="1:2" ht="12.75">
      <c r="A2071"/>
      <c r="B2071"/>
    </row>
    <row r="2072" spans="1:2" ht="12.75">
      <c r="A2072"/>
      <c r="B2072"/>
    </row>
    <row r="2073" spans="1:2" ht="12.75">
      <c r="A2073"/>
      <c r="B2073"/>
    </row>
    <row r="2074" spans="1:2" ht="12.75">
      <c r="A2074"/>
      <c r="B2074"/>
    </row>
    <row r="2075" spans="1:2" ht="12.75">
      <c r="A2075"/>
      <c r="B2075"/>
    </row>
    <row r="2076" spans="1:2" ht="12.75">
      <c r="A2076"/>
      <c r="B2076"/>
    </row>
    <row r="2077" spans="1:2" ht="12.75">
      <c r="A2077"/>
      <c r="B2077"/>
    </row>
    <row r="2078" spans="1:2" ht="12.75">
      <c r="A2078"/>
      <c r="B2078"/>
    </row>
    <row r="2079" spans="1:2" ht="12.75">
      <c r="A2079"/>
      <c r="B2079"/>
    </row>
    <row r="2080" spans="1:2" ht="12.75">
      <c r="A2080"/>
      <c r="B2080"/>
    </row>
    <row r="2081" spans="1:2" ht="12.75">
      <c r="A2081"/>
      <c r="B2081"/>
    </row>
    <row r="2082" spans="1:2" ht="12.75">
      <c r="A2082"/>
      <c r="B2082"/>
    </row>
    <row r="2083" spans="1:2" ht="12.75">
      <c r="A2083"/>
      <c r="B2083"/>
    </row>
    <row r="2084" spans="1:2" ht="12.75">
      <c r="A2084"/>
      <c r="B2084"/>
    </row>
    <row r="2085" spans="1:2" ht="12.75">
      <c r="A2085"/>
      <c r="B2085"/>
    </row>
    <row r="2086" spans="1:2" ht="12.75">
      <c r="A2086"/>
      <c r="B2086"/>
    </row>
    <row r="2087" spans="1:2" ht="12.75">
      <c r="A2087"/>
      <c r="B2087"/>
    </row>
    <row r="2088" spans="1:2" ht="12.75">
      <c r="A2088"/>
      <c r="B2088"/>
    </row>
    <row r="2089" spans="1:2" ht="12.75">
      <c r="A2089"/>
      <c r="B2089"/>
    </row>
    <row r="2090" spans="1:2" ht="12.75">
      <c r="A2090"/>
      <c r="B2090"/>
    </row>
    <row r="2091" spans="1:2" ht="12.75">
      <c r="A2091"/>
      <c r="B2091"/>
    </row>
    <row r="2092" spans="1:2" ht="12.75">
      <c r="A2092"/>
      <c r="B2092"/>
    </row>
    <row r="2093" spans="1:2" ht="12.75">
      <c r="A2093"/>
      <c r="B2093"/>
    </row>
    <row r="2094" spans="1:2" ht="12.75">
      <c r="A2094"/>
      <c r="B2094"/>
    </row>
    <row r="2095" spans="1:2" ht="12.75">
      <c r="A2095"/>
      <c r="B2095"/>
    </row>
    <row r="2096" spans="1:2" ht="12.75">
      <c r="A2096"/>
      <c r="B2096"/>
    </row>
    <row r="2097" spans="1:2" ht="12.75">
      <c r="A2097"/>
      <c r="B2097"/>
    </row>
    <row r="2098" spans="1:2" ht="12.75">
      <c r="A2098"/>
      <c r="B2098"/>
    </row>
    <row r="2099" spans="1:2" ht="12.75">
      <c r="A2099"/>
      <c r="B2099"/>
    </row>
    <row r="2100" spans="1:2" ht="12.75">
      <c r="A2100"/>
      <c r="B2100"/>
    </row>
    <row r="2101" spans="1:2" ht="12.75">
      <c r="A2101"/>
      <c r="B2101"/>
    </row>
    <row r="2102" spans="1:2" ht="12.75">
      <c r="A2102"/>
      <c r="B2102"/>
    </row>
    <row r="2103" spans="1:2" ht="12.75">
      <c r="A2103"/>
      <c r="B2103"/>
    </row>
    <row r="2104" spans="1:2" ht="12.75">
      <c r="A2104"/>
      <c r="B2104"/>
    </row>
    <row r="2105" spans="1:2" ht="12.75">
      <c r="A2105"/>
      <c r="B2105"/>
    </row>
    <row r="2106" spans="1:2" ht="12.75">
      <c r="A2106"/>
      <c r="B2106"/>
    </row>
    <row r="2107" spans="1:2" ht="12.75">
      <c r="A2107"/>
      <c r="B2107"/>
    </row>
    <row r="2108" spans="1:2" ht="12.75">
      <c r="A2108"/>
      <c r="B2108"/>
    </row>
    <row r="2109" spans="1:2" ht="12.75">
      <c r="A2109"/>
      <c r="B2109"/>
    </row>
    <row r="2110" spans="1:2" ht="12.75">
      <c r="A2110"/>
      <c r="B2110"/>
    </row>
    <row r="2111" spans="1:2" ht="12.75">
      <c r="A2111"/>
      <c r="B2111"/>
    </row>
    <row r="2112" spans="1:2" ht="12.75">
      <c r="A2112"/>
      <c r="B2112"/>
    </row>
    <row r="2113" spans="1:2" ht="12.75">
      <c r="A2113"/>
      <c r="B2113"/>
    </row>
    <row r="2114" spans="1:2" ht="12.75">
      <c r="A2114"/>
      <c r="B2114"/>
    </row>
    <row r="2115" spans="1:2" ht="12.75">
      <c r="A2115"/>
      <c r="B2115"/>
    </row>
    <row r="2116" spans="1:2" ht="12.75">
      <c r="A2116"/>
      <c r="B2116"/>
    </row>
    <row r="2117" spans="1:2" ht="12.75">
      <c r="A2117"/>
      <c r="B2117"/>
    </row>
    <row r="2118" spans="1:2" ht="12.75">
      <c r="A2118"/>
      <c r="B2118"/>
    </row>
    <row r="2119" spans="1:2" ht="12.75">
      <c r="A2119"/>
      <c r="B2119"/>
    </row>
    <row r="2120" spans="1:2" ht="12.75">
      <c r="A2120"/>
      <c r="B2120"/>
    </row>
    <row r="2121" spans="1:2" ht="12.75">
      <c r="A2121"/>
      <c r="B2121"/>
    </row>
    <row r="2122" spans="1:2" ht="12.75">
      <c r="A2122"/>
      <c r="B2122"/>
    </row>
    <row r="2123" spans="1:2" ht="12.75">
      <c r="A2123"/>
      <c r="B2123"/>
    </row>
    <row r="2124" spans="1:2" ht="12.75">
      <c r="A2124"/>
      <c r="B2124"/>
    </row>
    <row r="2125" spans="1:2" ht="12.75">
      <c r="A2125"/>
      <c r="B2125"/>
    </row>
    <row r="2126" spans="1:2" ht="12.75">
      <c r="A2126"/>
      <c r="B2126"/>
    </row>
    <row r="2127" spans="1:2" ht="12.75">
      <c r="A2127"/>
      <c r="B2127"/>
    </row>
    <row r="2128" spans="1:2" ht="12.75">
      <c r="A2128"/>
      <c r="B2128"/>
    </row>
    <row r="2129" spans="1:2" ht="12.75">
      <c r="A2129"/>
      <c r="B2129"/>
    </row>
    <row r="2130" spans="1:2" ht="12.75">
      <c r="A2130"/>
      <c r="B2130"/>
    </row>
    <row r="2131" spans="1:2" ht="12.75">
      <c r="A2131"/>
      <c r="B2131"/>
    </row>
    <row r="2132" spans="1:2" ht="12.75">
      <c r="A2132"/>
      <c r="B2132"/>
    </row>
    <row r="2133" spans="1:2" ht="12.75">
      <c r="A2133"/>
      <c r="B2133"/>
    </row>
    <row r="2134" spans="1:2" ht="12.75">
      <c r="A2134"/>
      <c r="B2134"/>
    </row>
    <row r="2135" spans="1:2" ht="12.75">
      <c r="A2135"/>
      <c r="B2135"/>
    </row>
    <row r="2136" spans="1:2" ht="12.75">
      <c r="A2136"/>
      <c r="B2136"/>
    </row>
    <row r="2137" spans="1:2" ht="12.75">
      <c r="A2137"/>
      <c r="B2137"/>
    </row>
    <row r="2138" spans="1:2" ht="12.75">
      <c r="A2138"/>
      <c r="B2138"/>
    </row>
    <row r="2139" spans="1:2" ht="12.75">
      <c r="A2139"/>
      <c r="B2139"/>
    </row>
    <row r="2140" spans="1:2" ht="12.75">
      <c r="A2140"/>
      <c r="B2140"/>
    </row>
    <row r="2141" spans="1:2" ht="12.75">
      <c r="A2141"/>
      <c r="B2141"/>
    </row>
    <row r="2142" spans="1:2" ht="12.75">
      <c r="A2142"/>
      <c r="B2142"/>
    </row>
    <row r="2143" spans="1:2" ht="12.75">
      <c r="A2143"/>
      <c r="B2143"/>
    </row>
    <row r="2144" spans="1:2" ht="12.75">
      <c r="A2144"/>
      <c r="B2144"/>
    </row>
    <row r="2145" spans="1:2" ht="12.75">
      <c r="A2145"/>
      <c r="B2145"/>
    </row>
    <row r="2146" spans="1:2" ht="12.75">
      <c r="A2146"/>
      <c r="B2146"/>
    </row>
    <row r="2147" spans="1:2" ht="12.75">
      <c r="A2147"/>
      <c r="B2147"/>
    </row>
    <row r="2148" spans="1:2" ht="12.75">
      <c r="A2148"/>
      <c r="B2148"/>
    </row>
    <row r="2149" spans="1:2" ht="12.75">
      <c r="A2149"/>
      <c r="B2149"/>
    </row>
    <row r="2150" spans="1:2" ht="12.75">
      <c r="A2150"/>
      <c r="B2150"/>
    </row>
    <row r="2151" spans="1:2" ht="12.75">
      <c r="A2151"/>
      <c r="B2151"/>
    </row>
    <row r="2152" spans="1:2" ht="12.75">
      <c r="A2152"/>
      <c r="B2152"/>
    </row>
    <row r="2153" spans="1:2" ht="12.75">
      <c r="A2153"/>
      <c r="B2153"/>
    </row>
    <row r="2154" spans="1:2" ht="12.75">
      <c r="A2154"/>
      <c r="B2154"/>
    </row>
    <row r="2155" spans="1:2" ht="12.75">
      <c r="A2155"/>
      <c r="B2155"/>
    </row>
    <row r="2156" spans="1:2" ht="12.75">
      <c r="A2156"/>
      <c r="B2156"/>
    </row>
    <row r="2157" spans="1:2" ht="12.75">
      <c r="A2157"/>
      <c r="B2157"/>
    </row>
    <row r="2158" spans="1:2" ht="12.75">
      <c r="A2158"/>
      <c r="B2158"/>
    </row>
    <row r="2159" spans="1:2" ht="12.75">
      <c r="A2159"/>
      <c r="B2159"/>
    </row>
    <row r="2160" spans="1:2" ht="12.75">
      <c r="A2160"/>
      <c r="B2160"/>
    </row>
    <row r="2161" spans="1:2" ht="12.75">
      <c r="A2161"/>
      <c r="B2161"/>
    </row>
    <row r="2162" spans="1:2" ht="12.75">
      <c r="A2162"/>
      <c r="B2162"/>
    </row>
    <row r="2163" spans="1:2" ht="12.75">
      <c r="A2163"/>
      <c r="B2163"/>
    </row>
    <row r="2164" spans="1:2" ht="12.75">
      <c r="A2164"/>
      <c r="B2164"/>
    </row>
    <row r="2165" spans="1:2" ht="12.75">
      <c r="A2165"/>
      <c r="B2165"/>
    </row>
    <row r="2166" spans="1:2" ht="12.75">
      <c r="A2166"/>
      <c r="B2166"/>
    </row>
    <row r="2167" spans="1:2" ht="12.75">
      <c r="A2167"/>
      <c r="B2167"/>
    </row>
    <row r="2168" spans="1:2" ht="12.75">
      <c r="A2168"/>
      <c r="B2168"/>
    </row>
    <row r="2169" spans="1:2" ht="12.75">
      <c r="A2169"/>
      <c r="B2169"/>
    </row>
    <row r="2170" spans="1:2" ht="12.75">
      <c r="A2170"/>
      <c r="B2170"/>
    </row>
    <row r="2171" spans="1:2" ht="12.75">
      <c r="A2171"/>
      <c r="B2171"/>
    </row>
    <row r="2172" spans="1:2" ht="12.75">
      <c r="A2172"/>
      <c r="B2172"/>
    </row>
    <row r="2173" spans="1:2" ht="12.75">
      <c r="A2173"/>
      <c r="B2173"/>
    </row>
    <row r="2174" spans="1:2" ht="12.75">
      <c r="A2174"/>
      <c r="B2174"/>
    </row>
    <row r="2175" spans="1:2" ht="12.75">
      <c r="A2175"/>
      <c r="B2175"/>
    </row>
    <row r="2176" spans="1:2" ht="12.75">
      <c r="A2176"/>
      <c r="B2176"/>
    </row>
    <row r="2177" spans="1:2" ht="12.75">
      <c r="A2177"/>
      <c r="B2177"/>
    </row>
    <row r="2178" spans="1:2" ht="12.75">
      <c r="A2178"/>
      <c r="B2178"/>
    </row>
    <row r="2179" spans="1:2" ht="12.75">
      <c r="A2179"/>
      <c r="B2179"/>
    </row>
    <row r="2180" spans="1:2" ht="12.75">
      <c r="A2180"/>
      <c r="B2180"/>
    </row>
    <row r="2181" spans="1:2" ht="12.75">
      <c r="A2181"/>
      <c r="B2181"/>
    </row>
    <row r="2182" spans="1:2" ht="12.75">
      <c r="A2182"/>
      <c r="B2182"/>
    </row>
    <row r="2183" spans="1:2" ht="12.75">
      <c r="A2183"/>
      <c r="B2183"/>
    </row>
    <row r="2184" spans="1:2" ht="12.75">
      <c r="A2184"/>
      <c r="B2184"/>
    </row>
    <row r="2185" spans="1:2" ht="12.75">
      <c r="A2185"/>
      <c r="B2185"/>
    </row>
    <row r="2186" spans="1:2" ht="12.75">
      <c r="A2186"/>
      <c r="B2186"/>
    </row>
    <row r="2187" spans="1:2" ht="12.75">
      <c r="A2187"/>
      <c r="B2187"/>
    </row>
    <row r="2188" spans="1:2" ht="12.75">
      <c r="A2188"/>
      <c r="B2188"/>
    </row>
    <row r="2189" spans="1:2" ht="12.75">
      <c r="A2189"/>
      <c r="B2189"/>
    </row>
    <row r="2190" spans="1:2" ht="12.75">
      <c r="A2190"/>
      <c r="B2190"/>
    </row>
    <row r="2191" spans="1:2" ht="12.75">
      <c r="A2191"/>
      <c r="B2191"/>
    </row>
    <row r="2192" spans="1:2" ht="12.75">
      <c r="A2192"/>
      <c r="B2192"/>
    </row>
    <row r="2193" spans="1:2" ht="12.75">
      <c r="A2193"/>
      <c r="B2193"/>
    </row>
    <row r="2194" spans="1:2" ht="12.75">
      <c r="A2194"/>
      <c r="B2194"/>
    </row>
    <row r="2195" spans="1:2" ht="12.75">
      <c r="A2195"/>
      <c r="B2195"/>
    </row>
    <row r="2196" spans="1:2" ht="12.75">
      <c r="A2196"/>
      <c r="B2196"/>
    </row>
    <row r="2197" spans="1:2" ht="12.75">
      <c r="A2197"/>
      <c r="B2197"/>
    </row>
    <row r="2198" spans="1:2" ht="12.75">
      <c r="A2198"/>
      <c r="B2198"/>
    </row>
    <row r="2199" spans="1:2" ht="12.75">
      <c r="A2199"/>
      <c r="B2199"/>
    </row>
    <row r="2200" spans="1:2" ht="12.75">
      <c r="A2200"/>
      <c r="B2200"/>
    </row>
    <row r="2201" spans="1:2" ht="12.75">
      <c r="A2201"/>
      <c r="B2201"/>
    </row>
    <row r="2202" spans="1:2" ht="12.75">
      <c r="A2202"/>
      <c r="B2202"/>
    </row>
    <row r="2203" spans="1:2" ht="12.75">
      <c r="A2203"/>
      <c r="B2203"/>
    </row>
    <row r="2204" spans="1:2" ht="12.75">
      <c r="A2204"/>
      <c r="B2204"/>
    </row>
    <row r="2205" spans="1:2" ht="12.75">
      <c r="A2205"/>
      <c r="B2205"/>
    </row>
    <row r="2206" spans="1:2" ht="12.75">
      <c r="A2206"/>
      <c r="B2206"/>
    </row>
    <row r="2207" spans="1:2" ht="12.75">
      <c r="A2207"/>
      <c r="B2207"/>
    </row>
    <row r="2208" spans="1:2" ht="12.75">
      <c r="A2208"/>
      <c r="B2208"/>
    </row>
    <row r="2209" spans="1:2" ht="12.75">
      <c r="A2209"/>
      <c r="B2209"/>
    </row>
    <row r="2210" spans="1:2" ht="12.75">
      <c r="A2210"/>
      <c r="B2210"/>
    </row>
    <row r="2211" spans="1:2" ht="12.75">
      <c r="A2211"/>
      <c r="B2211"/>
    </row>
    <row r="2212" spans="1:2" ht="12.75">
      <c r="A2212"/>
      <c r="B2212"/>
    </row>
    <row r="2213" spans="1:2" ht="12.75">
      <c r="A2213"/>
      <c r="B2213"/>
    </row>
    <row r="2214" spans="1:2" ht="12.75">
      <c r="A2214"/>
      <c r="B2214"/>
    </row>
    <row r="2215" spans="1:2" ht="12.75">
      <c r="A2215"/>
      <c r="B2215"/>
    </row>
    <row r="2216" spans="1:2" ht="12.75">
      <c r="A2216"/>
      <c r="B2216"/>
    </row>
    <row r="2217" spans="1:2" ht="12.75">
      <c r="A2217"/>
      <c r="B2217"/>
    </row>
    <row r="2218" spans="1:2" ht="12.75">
      <c r="A2218"/>
      <c r="B2218"/>
    </row>
    <row r="2219" spans="1:2" ht="12.75">
      <c r="A2219"/>
      <c r="B2219"/>
    </row>
    <row r="2220" spans="1:2" ht="12.75">
      <c r="A2220"/>
      <c r="B2220"/>
    </row>
    <row r="2221" spans="1:2" ht="12.75">
      <c r="A2221"/>
      <c r="B2221"/>
    </row>
    <row r="2222" spans="1:2" ht="12.75">
      <c r="A2222"/>
      <c r="B2222"/>
    </row>
    <row r="2223" spans="1:2" ht="12.75">
      <c r="A2223"/>
      <c r="B2223"/>
    </row>
    <row r="2224" spans="1:2" ht="12.75">
      <c r="A2224"/>
      <c r="B2224"/>
    </row>
    <row r="2225" spans="1:2" ht="12.75">
      <c r="A2225"/>
      <c r="B2225"/>
    </row>
    <row r="2226" spans="1:2" ht="12.75">
      <c r="A2226"/>
      <c r="B2226"/>
    </row>
    <row r="2227" spans="1:2" ht="12.75">
      <c r="A2227"/>
      <c r="B2227"/>
    </row>
    <row r="2228" spans="1:2" ht="12.75">
      <c r="A2228"/>
      <c r="B2228"/>
    </row>
    <row r="2229" spans="1:2" ht="12.75">
      <c r="A2229"/>
      <c r="B2229"/>
    </row>
    <row r="2230" spans="1:2" ht="12.75">
      <c r="A2230"/>
      <c r="B2230"/>
    </row>
    <row r="2231" spans="1:2" ht="12.75">
      <c r="A2231"/>
      <c r="B2231"/>
    </row>
    <row r="2232" spans="1:2" ht="12.75">
      <c r="A2232"/>
      <c r="B2232"/>
    </row>
    <row r="2233" spans="1:2" ht="12.75">
      <c r="A2233"/>
      <c r="B2233"/>
    </row>
    <row r="2234" spans="1:2" ht="12.75">
      <c r="A2234"/>
      <c r="B2234"/>
    </row>
    <row r="2235" spans="1:2" ht="12.75">
      <c r="A2235"/>
      <c r="B2235"/>
    </row>
    <row r="2236" spans="1:2" ht="12.75">
      <c r="A2236"/>
      <c r="B2236"/>
    </row>
    <row r="2237" spans="1:2" ht="12.75">
      <c r="A2237"/>
      <c r="B2237"/>
    </row>
    <row r="2238" spans="1:2" ht="12.75">
      <c r="A2238"/>
      <c r="B2238"/>
    </row>
    <row r="2239" spans="1:2" ht="12.75">
      <c r="A2239"/>
      <c r="B2239"/>
    </row>
    <row r="2240" spans="1:2" ht="12.75">
      <c r="A2240"/>
      <c r="B2240"/>
    </row>
    <row r="2241" spans="1:2" ht="12.75">
      <c r="A2241"/>
      <c r="B2241"/>
    </row>
    <row r="2242" spans="1:2" ht="12.75">
      <c r="A2242"/>
      <c r="B2242"/>
    </row>
    <row r="2243" spans="1:2" ht="12.75">
      <c r="A2243"/>
      <c r="B2243"/>
    </row>
    <row r="2244" spans="1:2" ht="12.75">
      <c r="A2244"/>
      <c r="B2244"/>
    </row>
    <row r="2245" spans="1:2" ht="12.75">
      <c r="A2245"/>
      <c r="B2245"/>
    </row>
    <row r="2246" spans="1:2" ht="12.75">
      <c r="A2246"/>
      <c r="B2246"/>
    </row>
    <row r="2247" spans="1:2" ht="12.75">
      <c r="A2247"/>
      <c r="B2247"/>
    </row>
    <row r="2248" spans="1:2" ht="12.75">
      <c r="A2248"/>
      <c r="B2248"/>
    </row>
    <row r="2249" spans="1:2" ht="12.75">
      <c r="A2249"/>
      <c r="B2249"/>
    </row>
    <row r="2250" spans="1:2" ht="12.75">
      <c r="A2250"/>
      <c r="B2250"/>
    </row>
    <row r="2251" spans="1:2" ht="12.75">
      <c r="A2251"/>
      <c r="B2251"/>
    </row>
    <row r="2252" spans="1:2" ht="12.75">
      <c r="A2252"/>
      <c r="B2252"/>
    </row>
    <row r="2253" spans="1:2" ht="12.75">
      <c r="A2253"/>
      <c r="B2253"/>
    </row>
    <row r="2254" spans="1:2" ht="12.75">
      <c r="A2254"/>
      <c r="B2254"/>
    </row>
    <row r="2255" spans="1:2" ht="12.75">
      <c r="A2255"/>
      <c r="B2255"/>
    </row>
    <row r="2256" spans="1:2" ht="12.75">
      <c r="A2256"/>
      <c r="B2256"/>
    </row>
    <row r="2257" spans="1:2" ht="12.75">
      <c r="A2257"/>
      <c r="B2257"/>
    </row>
    <row r="2258" spans="1:2" ht="12.75">
      <c r="A2258"/>
      <c r="B2258"/>
    </row>
    <row r="2259" spans="1:2" ht="12.75">
      <c r="A2259"/>
      <c r="B2259"/>
    </row>
    <row r="2260" spans="1:2" ht="12.75">
      <c r="A2260"/>
      <c r="B2260"/>
    </row>
    <row r="2261" spans="1:2" ht="12.75">
      <c r="A2261"/>
      <c r="B2261"/>
    </row>
    <row r="2262" spans="1:2" ht="12.75">
      <c r="A2262"/>
      <c r="B2262"/>
    </row>
    <row r="2263" spans="1:2" ht="12.75">
      <c r="A2263"/>
      <c r="B2263"/>
    </row>
    <row r="2264" spans="1:2" ht="12.75">
      <c r="A2264"/>
      <c r="B2264"/>
    </row>
    <row r="2265" spans="1:2" ht="12.75">
      <c r="A2265"/>
      <c r="B2265"/>
    </row>
    <row r="2266" spans="1:2" ht="12.75">
      <c r="A2266"/>
      <c r="B2266"/>
    </row>
    <row r="2267" spans="1:2" ht="12.75">
      <c r="A2267"/>
      <c r="B2267"/>
    </row>
    <row r="2268" spans="1:2" ht="12.75">
      <c r="A2268"/>
      <c r="B2268"/>
    </row>
    <row r="2269" spans="1:2" ht="12.75">
      <c r="A2269"/>
      <c r="B2269"/>
    </row>
    <row r="2270" spans="1:2" ht="12.75">
      <c r="A2270"/>
      <c r="B2270"/>
    </row>
    <row r="2271" spans="1:2" ht="12.75">
      <c r="A2271"/>
      <c r="B2271"/>
    </row>
    <row r="2272" spans="1:2" ht="12.75">
      <c r="A2272"/>
      <c r="B2272"/>
    </row>
    <row r="2273" spans="1:2" ht="12.75">
      <c r="A2273"/>
      <c r="B2273"/>
    </row>
    <row r="2274" spans="1:2" ht="12.75">
      <c r="A2274"/>
      <c r="B2274"/>
    </row>
    <row r="2275" spans="1:2" ht="12.75">
      <c r="A2275"/>
      <c r="B2275"/>
    </row>
    <row r="2276" spans="1:2" ht="12.75">
      <c r="A2276"/>
      <c r="B2276"/>
    </row>
    <row r="2277" spans="1:2" ht="12.75">
      <c r="A2277"/>
      <c r="B2277"/>
    </row>
    <row r="2278" spans="1:2" ht="12.75">
      <c r="A2278"/>
      <c r="B2278"/>
    </row>
    <row r="2279" spans="1:2" ht="12.75">
      <c r="A2279"/>
      <c r="B2279"/>
    </row>
    <row r="2280" spans="1:2" ht="12.75">
      <c r="A2280"/>
      <c r="B2280"/>
    </row>
    <row r="2281" spans="1:2" ht="12.75">
      <c r="A2281"/>
      <c r="B2281"/>
    </row>
    <row r="2282" spans="1:2" ht="12.75">
      <c r="A2282"/>
      <c r="B2282"/>
    </row>
    <row r="2283" spans="1:2" ht="12.75">
      <c r="A2283"/>
      <c r="B2283"/>
    </row>
    <row r="2284" spans="1:2" ht="12.75">
      <c r="A2284"/>
      <c r="B2284"/>
    </row>
    <row r="2285" spans="1:2" ht="12.75">
      <c r="A2285"/>
      <c r="B2285"/>
    </row>
    <row r="2286" spans="1:2" ht="12.75">
      <c r="A2286"/>
      <c r="B2286"/>
    </row>
    <row r="2287" spans="1:2" ht="12.75">
      <c r="A2287"/>
      <c r="B2287"/>
    </row>
    <row r="2288" spans="1:2" ht="12.75">
      <c r="A2288"/>
      <c r="B2288"/>
    </row>
    <row r="2289" spans="1:2" ht="12.75">
      <c r="A2289"/>
      <c r="B2289"/>
    </row>
    <row r="2290" spans="1:2" ht="12.75">
      <c r="A2290"/>
      <c r="B2290"/>
    </row>
    <row r="2291" spans="1:2" ht="12.75">
      <c r="A2291"/>
      <c r="B2291"/>
    </row>
    <row r="2292" spans="1:2" ht="12.75">
      <c r="A2292"/>
      <c r="B2292"/>
    </row>
    <row r="2293" spans="1:2" ht="12.75">
      <c r="A2293"/>
      <c r="B2293"/>
    </row>
    <row r="2294" spans="1:2" ht="12.75">
      <c r="A2294"/>
      <c r="B2294"/>
    </row>
    <row r="2295" spans="1:2" ht="12.75">
      <c r="A2295"/>
      <c r="B2295"/>
    </row>
    <row r="2296" spans="1:2" ht="12.75">
      <c r="A2296"/>
      <c r="B2296"/>
    </row>
    <row r="2297" spans="1:2" ht="12.75">
      <c r="A2297"/>
      <c r="B2297"/>
    </row>
    <row r="2298" spans="1:2" ht="12.75">
      <c r="A2298"/>
      <c r="B2298"/>
    </row>
    <row r="2299" spans="1:2" ht="12.75">
      <c r="A2299"/>
      <c r="B2299"/>
    </row>
    <row r="2300" spans="1:2" ht="12.75">
      <c r="A2300"/>
      <c r="B2300"/>
    </row>
    <row r="2301" spans="1:2" ht="12.75">
      <c r="A2301"/>
      <c r="B2301"/>
    </row>
    <row r="2302" spans="1:2" ht="12.75">
      <c r="A2302"/>
      <c r="B2302"/>
    </row>
    <row r="2303" spans="1:2" ht="12.75">
      <c r="A2303"/>
      <c r="B2303"/>
    </row>
    <row r="2304" spans="1:2" ht="12.75">
      <c r="A2304"/>
      <c r="B2304"/>
    </row>
    <row r="2305" spans="1:2" ht="12.75">
      <c r="A2305"/>
      <c r="B2305"/>
    </row>
    <row r="2306" spans="1:2" ht="12.75">
      <c r="A2306"/>
      <c r="B2306"/>
    </row>
    <row r="2307" spans="1:2" ht="12.75">
      <c r="A2307"/>
      <c r="B2307"/>
    </row>
    <row r="2308" spans="1:2" ht="12.75">
      <c r="A2308"/>
      <c r="B2308"/>
    </row>
    <row r="2309" spans="1:2" ht="12.75">
      <c r="A2309"/>
      <c r="B2309"/>
    </row>
    <row r="2310" spans="1:2" ht="12.75">
      <c r="A2310"/>
      <c r="B2310"/>
    </row>
    <row r="2311" spans="1:2" ht="12.75">
      <c r="A2311"/>
      <c r="B2311"/>
    </row>
    <row r="2312" spans="1:2" ht="12.75">
      <c r="A2312"/>
      <c r="B2312"/>
    </row>
    <row r="2313" spans="1:2" ht="12.75">
      <c r="A2313"/>
      <c r="B2313"/>
    </row>
    <row r="2314" spans="1:2" ht="12.75">
      <c r="A2314"/>
      <c r="B2314"/>
    </row>
    <row r="2315" spans="1:2" ht="12.75">
      <c r="A2315"/>
      <c r="B2315"/>
    </row>
    <row r="2316" spans="1:2" ht="12.75">
      <c r="A2316"/>
      <c r="B2316"/>
    </row>
    <row r="2317" spans="1:2" ht="12.75">
      <c r="A2317"/>
      <c r="B2317"/>
    </row>
    <row r="2318" spans="1:2" ht="12.75">
      <c r="A2318"/>
      <c r="B2318"/>
    </row>
    <row r="2319" spans="1:2" ht="12.75">
      <c r="A2319"/>
      <c r="B2319"/>
    </row>
    <row r="2320" spans="1:2" ht="12.75">
      <c r="A2320"/>
      <c r="B2320"/>
    </row>
    <row r="2321" spans="1:2" ht="12.75">
      <c r="A2321"/>
      <c r="B2321"/>
    </row>
    <row r="2322" spans="1:2" ht="12.75">
      <c r="A2322"/>
      <c r="B2322"/>
    </row>
    <row r="2323" spans="1:2" ht="12.75">
      <c r="A2323"/>
      <c r="B2323"/>
    </row>
    <row r="2324" spans="1:2" ht="12.75">
      <c r="A2324"/>
      <c r="B2324"/>
    </row>
    <row r="2325" spans="1:2" ht="12.75">
      <c r="A2325"/>
      <c r="B2325"/>
    </row>
    <row r="2326" spans="1:2" ht="12.75">
      <c r="A2326"/>
      <c r="B2326"/>
    </row>
    <row r="2327" spans="1:2" ht="12.75">
      <c r="A2327"/>
      <c r="B2327"/>
    </row>
    <row r="2328" spans="1:2" ht="12.75">
      <c r="A2328"/>
      <c r="B2328"/>
    </row>
    <row r="2329" spans="1:2" ht="12.75">
      <c r="A2329"/>
      <c r="B2329"/>
    </row>
    <row r="2330" spans="1:2" ht="12.75">
      <c r="A2330"/>
      <c r="B2330"/>
    </row>
    <row r="2331" spans="1:2" ht="12.75">
      <c r="A2331"/>
      <c r="B2331"/>
    </row>
    <row r="2332" spans="1:2" ht="12.75">
      <c r="A2332"/>
      <c r="B2332"/>
    </row>
    <row r="2333" spans="1:2" ht="12.75">
      <c r="A2333"/>
      <c r="B2333"/>
    </row>
    <row r="2334" spans="1:2" ht="12.75">
      <c r="A2334"/>
      <c r="B2334"/>
    </row>
    <row r="2335" spans="1:2" ht="12.75">
      <c r="A2335"/>
      <c r="B2335"/>
    </row>
    <row r="2336" spans="1:2" ht="12.75">
      <c r="A2336"/>
      <c r="B2336"/>
    </row>
    <row r="2337" spans="1:2" ht="12.75">
      <c r="A2337"/>
      <c r="B2337"/>
    </row>
    <row r="2338" spans="1:2" ht="12.75">
      <c r="A2338"/>
      <c r="B2338"/>
    </row>
    <row r="2339" spans="1:2" ht="12.75">
      <c r="A2339"/>
      <c r="B2339"/>
    </row>
    <row r="2340" spans="1:2" ht="12.75">
      <c r="A2340"/>
      <c r="B2340"/>
    </row>
    <row r="2341" spans="1:2" ht="12.75">
      <c r="A2341"/>
      <c r="B2341"/>
    </row>
    <row r="2342" spans="1:2" ht="12.75">
      <c r="A2342"/>
      <c r="B2342"/>
    </row>
    <row r="2343" spans="1:2" ht="12.75">
      <c r="A2343"/>
      <c r="B2343"/>
    </row>
    <row r="2344" spans="1:2" ht="12.75">
      <c r="A2344"/>
      <c r="B2344"/>
    </row>
    <row r="2345" spans="1:2" ht="12.75">
      <c r="A2345"/>
      <c r="B2345"/>
    </row>
    <row r="2346" spans="1:2" ht="12.75">
      <c r="A2346"/>
      <c r="B2346"/>
    </row>
    <row r="2347" spans="1:2" ht="12.75">
      <c r="A2347"/>
      <c r="B2347"/>
    </row>
    <row r="2348" spans="1:2" ht="12.75">
      <c r="A2348"/>
      <c r="B2348"/>
    </row>
    <row r="2349" spans="1:2" ht="12.75">
      <c r="A2349"/>
      <c r="B2349"/>
    </row>
    <row r="2350" spans="1:2" ht="12.75">
      <c r="A2350"/>
      <c r="B2350"/>
    </row>
    <row r="2351" spans="1:2" ht="12.75">
      <c r="A2351"/>
      <c r="B2351"/>
    </row>
    <row r="2352" spans="1:2" ht="12.75">
      <c r="A2352"/>
      <c r="B2352"/>
    </row>
    <row r="2353" spans="1:2" ht="12.75">
      <c r="A2353"/>
      <c r="B2353"/>
    </row>
    <row r="2354" spans="1:2" ht="12.75">
      <c r="A2354"/>
      <c r="B2354"/>
    </row>
    <row r="2355" spans="1:2" ht="12.75">
      <c r="A2355"/>
      <c r="B2355"/>
    </row>
    <row r="2356" spans="1:2" ht="12.75">
      <c r="A2356"/>
      <c r="B2356"/>
    </row>
    <row r="2357" spans="1:2" ht="12.75">
      <c r="A2357"/>
      <c r="B2357"/>
    </row>
    <row r="2358" spans="1:2" ht="12.75">
      <c r="A2358"/>
      <c r="B2358"/>
    </row>
    <row r="2359" spans="1:2" ht="12.75">
      <c r="A2359"/>
      <c r="B2359"/>
    </row>
    <row r="2360" spans="1:2" ht="12.75">
      <c r="A2360"/>
      <c r="B2360"/>
    </row>
    <row r="2361" spans="1:2" ht="12.75">
      <c r="A2361"/>
      <c r="B2361"/>
    </row>
    <row r="2362" spans="1:2" ht="12.75">
      <c r="A2362"/>
      <c r="B2362"/>
    </row>
    <row r="2363" spans="1:2" ht="12.75">
      <c r="A2363"/>
      <c r="B2363"/>
    </row>
    <row r="2364" spans="1:2" ht="12.75">
      <c r="A2364"/>
      <c r="B2364"/>
    </row>
    <row r="2365" spans="1:2" ht="12.75">
      <c r="A2365"/>
      <c r="B2365"/>
    </row>
    <row r="2366" spans="1:2" ht="12.75">
      <c r="A2366"/>
      <c r="B2366"/>
    </row>
    <row r="2367" spans="1:2" ht="12.75">
      <c r="A2367"/>
      <c r="B2367"/>
    </row>
    <row r="2368" spans="1:2" ht="12.75">
      <c r="A2368"/>
      <c r="B2368"/>
    </row>
    <row r="2369" spans="1:2" ht="12.75">
      <c r="A2369"/>
      <c r="B2369"/>
    </row>
    <row r="2370" spans="1:2" ht="12.75">
      <c r="A2370"/>
      <c r="B2370"/>
    </row>
    <row r="2371" spans="1:2" ht="12.75">
      <c r="A2371"/>
      <c r="B2371"/>
    </row>
    <row r="2372" spans="1:2" ht="12.75">
      <c r="A2372"/>
      <c r="B2372"/>
    </row>
    <row r="2373" spans="1:2" ht="12.75">
      <c r="A2373"/>
      <c r="B2373"/>
    </row>
    <row r="2374" spans="1:2" ht="12.75">
      <c r="A2374"/>
      <c r="B2374"/>
    </row>
    <row r="2375" spans="1:2" ht="12.75">
      <c r="A2375"/>
      <c r="B2375"/>
    </row>
    <row r="2376" spans="1:2" ht="12.75">
      <c r="A2376"/>
      <c r="B2376"/>
    </row>
    <row r="2377" spans="1:2" ht="12.75">
      <c r="A2377"/>
      <c r="B2377"/>
    </row>
    <row r="2378" spans="1:2" ht="12.75">
      <c r="A2378"/>
      <c r="B2378"/>
    </row>
    <row r="2379" spans="1:2" ht="12.75">
      <c r="A2379"/>
      <c r="B2379"/>
    </row>
    <row r="2380" spans="1:2" ht="12.75">
      <c r="A2380"/>
      <c r="B2380"/>
    </row>
    <row r="2381" spans="1:2" ht="12.75">
      <c r="A2381"/>
      <c r="B2381"/>
    </row>
    <row r="2382" spans="1:2" ht="12.75">
      <c r="A2382"/>
      <c r="B2382"/>
    </row>
    <row r="2383" spans="1:2" ht="12.75">
      <c r="A2383"/>
      <c r="B2383"/>
    </row>
    <row r="2384" spans="1:2" ht="12.75">
      <c r="A2384"/>
      <c r="B2384"/>
    </row>
    <row r="2385" spans="1:2" ht="12.75">
      <c r="A2385"/>
      <c r="B2385"/>
    </row>
    <row r="2386" spans="1:2" ht="12.75">
      <c r="A2386"/>
      <c r="B2386"/>
    </row>
    <row r="2387" spans="1:2" ht="12.75">
      <c r="A2387"/>
      <c r="B2387"/>
    </row>
    <row r="2388" spans="1:2" ht="12.75">
      <c r="A2388"/>
      <c r="B2388"/>
    </row>
    <row r="2389" spans="1:2" ht="12.75">
      <c r="A2389"/>
      <c r="B2389"/>
    </row>
    <row r="2390" spans="1:2" ht="12.75">
      <c r="A2390"/>
      <c r="B2390"/>
    </row>
    <row r="2391" spans="1:2" ht="12.75">
      <c r="A2391"/>
      <c r="B2391"/>
    </row>
    <row r="2392" spans="1:2" ht="12.75">
      <c r="A2392"/>
      <c r="B2392"/>
    </row>
    <row r="2393" spans="1:2" ht="12.75">
      <c r="A2393"/>
      <c r="B2393"/>
    </row>
    <row r="2394" spans="1:2" ht="12.75">
      <c r="A2394"/>
      <c r="B2394"/>
    </row>
    <row r="2395" spans="1:2" ht="12.75">
      <c r="A2395"/>
      <c r="B2395"/>
    </row>
    <row r="2396" spans="1:2" ht="12.75">
      <c r="A2396"/>
      <c r="B2396"/>
    </row>
    <row r="2397" spans="1:2" ht="12.75">
      <c r="A2397"/>
      <c r="B2397"/>
    </row>
    <row r="2398" spans="1:2" ht="12.75">
      <c r="A2398"/>
      <c r="B2398"/>
    </row>
    <row r="2399" spans="1:2" ht="12.75">
      <c r="A2399"/>
      <c r="B2399"/>
    </row>
    <row r="2400" spans="1:2" ht="12.75">
      <c r="A2400"/>
      <c r="B2400"/>
    </row>
    <row r="2401" spans="1:2" ht="12.75">
      <c r="A2401"/>
      <c r="B2401"/>
    </row>
    <row r="2402" spans="1:2" ht="12.75">
      <c r="A2402"/>
      <c r="B2402"/>
    </row>
    <row r="2403" spans="1:2" ht="12.75">
      <c r="A2403"/>
      <c r="B2403"/>
    </row>
    <row r="2404" spans="1:2" ht="12.75">
      <c r="A2404"/>
      <c r="B2404"/>
    </row>
    <row r="2405" spans="1:2" ht="12.75">
      <c r="A2405"/>
      <c r="B2405"/>
    </row>
    <row r="2406" spans="1:2" ht="12.75">
      <c r="A2406"/>
      <c r="B2406"/>
    </row>
    <row r="2407" spans="1:2" ht="12.75">
      <c r="A2407"/>
      <c r="B2407"/>
    </row>
    <row r="2408" spans="1:2" ht="12.75">
      <c r="A2408"/>
      <c r="B2408"/>
    </row>
    <row r="2409" spans="1:2" ht="12.75">
      <c r="A2409"/>
      <c r="B2409"/>
    </row>
    <row r="2410" spans="1:2" ht="12.75">
      <c r="A2410"/>
      <c r="B2410"/>
    </row>
    <row r="2411" spans="1:2" ht="12.75">
      <c r="A2411"/>
      <c r="B2411"/>
    </row>
    <row r="2412" spans="1:2" ht="12.75">
      <c r="A2412"/>
      <c r="B2412"/>
    </row>
    <row r="2413" spans="1:2" ht="12.75">
      <c r="A2413"/>
      <c r="B2413"/>
    </row>
    <row r="2414" spans="1:2" ht="12.75">
      <c r="A2414"/>
      <c r="B2414"/>
    </row>
    <row r="2415" spans="1:2" ht="12.75">
      <c r="A2415"/>
      <c r="B2415"/>
    </row>
    <row r="2416" spans="1:2" ht="12.75">
      <c r="A2416"/>
      <c r="B2416"/>
    </row>
    <row r="2417" spans="1:2" ht="12.75">
      <c r="A2417"/>
      <c r="B2417"/>
    </row>
    <row r="2418" spans="1:2" ht="12.75">
      <c r="A2418"/>
      <c r="B2418"/>
    </row>
    <row r="2419" spans="1:2" ht="12.75">
      <c r="A2419"/>
      <c r="B2419"/>
    </row>
    <row r="2420" spans="1:2" ht="12.75">
      <c r="A2420"/>
      <c r="B2420"/>
    </row>
    <row r="2421" spans="1:2" ht="12.75">
      <c r="A2421"/>
      <c r="B2421"/>
    </row>
    <row r="2422" spans="1:2" ht="12.75">
      <c r="A2422"/>
      <c r="B2422"/>
    </row>
    <row r="2423" spans="1:2" ht="12.75">
      <c r="A2423"/>
      <c r="B2423"/>
    </row>
    <row r="2424" spans="1:2" ht="12.75">
      <c r="A2424"/>
      <c r="B2424"/>
    </row>
    <row r="2425" spans="1:2" ht="12.75">
      <c r="A2425"/>
      <c r="B2425"/>
    </row>
    <row r="2426" spans="1:2" ht="12.75">
      <c r="A2426"/>
      <c r="B2426"/>
    </row>
    <row r="2427" spans="1:2" ht="12.75">
      <c r="A2427"/>
      <c r="B2427"/>
    </row>
    <row r="2428" spans="1:2" ht="12.75">
      <c r="A2428"/>
      <c r="B2428"/>
    </row>
    <row r="2429" spans="1:2" ht="12.75">
      <c r="A2429"/>
      <c r="B2429"/>
    </row>
    <row r="2430" spans="1:2" ht="12.75">
      <c r="A2430"/>
      <c r="B2430"/>
    </row>
    <row r="2431" spans="1:2" ht="12.75">
      <c r="A2431"/>
      <c r="B2431"/>
    </row>
    <row r="2432" spans="1:2" ht="12.75">
      <c r="A2432"/>
      <c r="B2432"/>
    </row>
    <row r="2433" spans="1:2" ht="12.75">
      <c r="A2433"/>
      <c r="B2433"/>
    </row>
    <row r="2434" spans="1:2" ht="12.75">
      <c r="A2434"/>
      <c r="B2434"/>
    </row>
    <row r="2435" spans="1:2" ht="12.75">
      <c r="A2435"/>
      <c r="B2435"/>
    </row>
    <row r="2436" spans="1:2" ht="12.75">
      <c r="A2436"/>
      <c r="B2436"/>
    </row>
    <row r="2437" spans="1:2" ht="12.75">
      <c r="A2437"/>
      <c r="B2437"/>
    </row>
    <row r="2438" spans="1:2" ht="12.75">
      <c r="A2438"/>
      <c r="B2438"/>
    </row>
    <row r="2439" spans="1:2" ht="12.75">
      <c r="A2439"/>
      <c r="B2439"/>
    </row>
    <row r="2440" spans="1:2" ht="12.75">
      <c r="A2440"/>
      <c r="B2440"/>
    </row>
    <row r="2441" spans="1:2" ht="12.75">
      <c r="A2441"/>
      <c r="B2441"/>
    </row>
    <row r="2442" spans="1:2" ht="12.75">
      <c r="A2442"/>
      <c r="B2442"/>
    </row>
    <row r="2443" spans="1:2" ht="12.75">
      <c r="A2443"/>
      <c r="B2443"/>
    </row>
    <row r="2444" spans="1:2" ht="12.75">
      <c r="A2444"/>
      <c r="B2444"/>
    </row>
    <row r="2445" spans="1:2" ht="12.75">
      <c r="A2445"/>
      <c r="B2445"/>
    </row>
    <row r="2446" spans="1:2" ht="12.75">
      <c r="A2446"/>
      <c r="B2446"/>
    </row>
    <row r="2447" spans="1:2" ht="12.75">
      <c r="A2447"/>
      <c r="B2447"/>
    </row>
    <row r="2448" spans="1:2" ht="12.75">
      <c r="A2448"/>
      <c r="B2448"/>
    </row>
    <row r="2449" spans="1:2" ht="12.75">
      <c r="A2449"/>
      <c r="B2449"/>
    </row>
    <row r="2450" spans="1:2" ht="12.75">
      <c r="A2450"/>
      <c r="B2450"/>
    </row>
    <row r="2451" spans="1:2" ht="12.75">
      <c r="A2451"/>
      <c r="B2451"/>
    </row>
    <row r="2452" spans="1:2" ht="12.75">
      <c r="A2452"/>
      <c r="B2452"/>
    </row>
    <row r="2453" spans="1:2" ht="12.75">
      <c r="A2453"/>
      <c r="B2453"/>
    </row>
    <row r="2454" spans="1:2" ht="12.75">
      <c r="A2454"/>
      <c r="B2454"/>
    </row>
    <row r="2455" spans="1:2" ht="12.75">
      <c r="A2455"/>
      <c r="B2455"/>
    </row>
    <row r="2456" spans="1:2" ht="12.75">
      <c r="A2456"/>
      <c r="B2456"/>
    </row>
    <row r="2457" spans="1:2" ht="12.75">
      <c r="A2457"/>
      <c r="B2457"/>
    </row>
    <row r="2458" spans="1:2" ht="12.75">
      <c r="A2458"/>
      <c r="B2458"/>
    </row>
    <row r="2459" spans="1:2" ht="12.75">
      <c r="A2459"/>
      <c r="B2459"/>
    </row>
    <row r="2460" spans="1:2" ht="12.75">
      <c r="A2460"/>
      <c r="B2460"/>
    </row>
    <row r="2461" spans="1:2" ht="12.75">
      <c r="A2461"/>
      <c r="B2461"/>
    </row>
    <row r="2462" spans="1:2" ht="12.75">
      <c r="A2462"/>
      <c r="B2462"/>
    </row>
    <row r="2463" spans="1:2" ht="12.75">
      <c r="A2463"/>
      <c r="B2463"/>
    </row>
    <row r="2464" spans="1:2" ht="12.75">
      <c r="A2464"/>
      <c r="B2464"/>
    </row>
    <row r="2465" spans="1:2" ht="12.75">
      <c r="A2465"/>
      <c r="B2465"/>
    </row>
    <row r="2466" spans="1:2" ht="12.75">
      <c r="A2466"/>
      <c r="B2466"/>
    </row>
    <row r="2467" spans="1:2" ht="12.75">
      <c r="A2467"/>
      <c r="B2467"/>
    </row>
    <row r="2468" spans="1:2" ht="12.75">
      <c r="A2468"/>
      <c r="B2468"/>
    </row>
    <row r="2469" spans="1:2" ht="12.75">
      <c r="A2469"/>
      <c r="B2469"/>
    </row>
    <row r="2470" spans="1:2" ht="12.75">
      <c r="A2470"/>
      <c r="B2470"/>
    </row>
    <row r="2471" spans="1:2" ht="12.75">
      <c r="A2471"/>
      <c r="B2471"/>
    </row>
    <row r="2472" spans="1:2" ht="12.75">
      <c r="A2472"/>
      <c r="B2472"/>
    </row>
    <row r="2473" spans="1:2" ht="12.75">
      <c r="A2473"/>
      <c r="B2473"/>
    </row>
    <row r="2474" spans="1:2" ht="12.75">
      <c r="A2474"/>
      <c r="B2474"/>
    </row>
    <row r="2475" spans="1:2" ht="12.75">
      <c r="A2475"/>
      <c r="B2475"/>
    </row>
    <row r="2476" spans="1:2" ht="12.75">
      <c r="A2476"/>
      <c r="B2476"/>
    </row>
    <row r="2477" spans="1:2" ht="12.75">
      <c r="A2477"/>
      <c r="B2477"/>
    </row>
    <row r="2478" spans="1:2" ht="12.75">
      <c r="A2478"/>
      <c r="B2478"/>
    </row>
    <row r="2479" spans="1:2" ht="12.75">
      <c r="A2479"/>
      <c r="B2479"/>
    </row>
    <row r="2480" spans="1:2" ht="12.75">
      <c r="A2480"/>
      <c r="B2480"/>
    </row>
    <row r="2481" spans="1:2" ht="12.75">
      <c r="A2481"/>
      <c r="B2481"/>
    </row>
    <row r="2482" spans="1:2" ht="12.75">
      <c r="A2482"/>
      <c r="B2482"/>
    </row>
    <row r="2483" spans="1:2" ht="12.75">
      <c r="A2483"/>
      <c r="B2483"/>
    </row>
    <row r="2484" spans="1:2" ht="12.75">
      <c r="A2484"/>
      <c r="B2484"/>
    </row>
    <row r="2485" spans="1:2" ht="12.75">
      <c r="A2485"/>
      <c r="B2485"/>
    </row>
    <row r="2486" spans="1:2" ht="12.75">
      <c r="A2486"/>
      <c r="B2486"/>
    </row>
    <row r="2487" spans="1:2" ht="12.75">
      <c r="A2487"/>
      <c r="B2487"/>
    </row>
    <row r="2488" spans="1:2" ht="12.75">
      <c r="A2488"/>
      <c r="B2488"/>
    </row>
    <row r="2489" spans="1:2" ht="12.75">
      <c r="A2489"/>
      <c r="B2489"/>
    </row>
    <row r="2490" spans="1:2" ht="12.75">
      <c r="A2490"/>
      <c r="B2490"/>
    </row>
    <row r="2491" spans="1:2" ht="12.75">
      <c r="A2491"/>
      <c r="B2491"/>
    </row>
    <row r="2492" spans="1:2" ht="12.75">
      <c r="A2492"/>
      <c r="B2492"/>
    </row>
    <row r="2493" spans="1:2" ht="12.75">
      <c r="A2493"/>
      <c r="B2493"/>
    </row>
    <row r="2494" spans="1:2" ht="12.75">
      <c r="A2494"/>
      <c r="B2494"/>
    </row>
    <row r="2495" spans="1:2" ht="12.75">
      <c r="A2495"/>
      <c r="B2495"/>
    </row>
    <row r="2496" spans="1:2" ht="12.75">
      <c r="A2496"/>
      <c r="B2496"/>
    </row>
    <row r="2497" spans="1:2" ht="12.75">
      <c r="A2497"/>
      <c r="B2497"/>
    </row>
    <row r="2498" spans="1:2" ht="12.75">
      <c r="A2498"/>
      <c r="B2498"/>
    </row>
    <row r="2499" spans="1:2" ht="12.75">
      <c r="A2499"/>
      <c r="B2499"/>
    </row>
    <row r="2500" spans="1:2" ht="12.75">
      <c r="A2500"/>
      <c r="B2500"/>
    </row>
    <row r="2501" spans="1:2" ht="12.75">
      <c r="A2501"/>
      <c r="B2501"/>
    </row>
    <row r="2502" spans="1:2" ht="12.75">
      <c r="A2502"/>
      <c r="B2502"/>
    </row>
    <row r="2503" spans="1:2" ht="12.75">
      <c r="A2503"/>
      <c r="B2503"/>
    </row>
    <row r="2504" spans="1:2" ht="12.75">
      <c r="A2504"/>
      <c r="B2504"/>
    </row>
    <row r="2505" spans="1:2" ht="12.75">
      <c r="A2505"/>
      <c r="B2505"/>
    </row>
    <row r="2506" spans="1:2" ht="12.75">
      <c r="A2506"/>
      <c r="B2506"/>
    </row>
    <row r="2507" spans="1:2" ht="12.75">
      <c r="A2507"/>
      <c r="B2507"/>
    </row>
    <row r="2508" spans="1:2" ht="12.75">
      <c r="A2508"/>
      <c r="B2508"/>
    </row>
    <row r="2509" spans="1:2" ht="12.75">
      <c r="A2509"/>
      <c r="B2509"/>
    </row>
    <row r="2510" spans="1:2" ht="12.75">
      <c r="A2510"/>
      <c r="B2510"/>
    </row>
    <row r="2511" spans="1:2" ht="12.75">
      <c r="A2511"/>
      <c r="B2511"/>
    </row>
    <row r="2512" spans="1:2" ht="12.75">
      <c r="A2512"/>
      <c r="B2512"/>
    </row>
    <row r="2513" spans="1:2" ht="12.75">
      <c r="A2513"/>
      <c r="B2513"/>
    </row>
    <row r="2514" spans="1:2" ht="12.75">
      <c r="A2514"/>
      <c r="B2514"/>
    </row>
    <row r="2515" spans="1:2" ht="12.75">
      <c r="A2515"/>
      <c r="B2515"/>
    </row>
    <row r="2516" spans="1:2" ht="12.75">
      <c r="A2516"/>
      <c r="B2516"/>
    </row>
    <row r="2517" spans="1:2" ht="12.75">
      <c r="A2517"/>
      <c r="B2517"/>
    </row>
    <row r="2518" spans="1:2" ht="12.75">
      <c r="A2518"/>
      <c r="B2518"/>
    </row>
    <row r="2519" spans="1:2" ht="12.75">
      <c r="A2519"/>
      <c r="B2519"/>
    </row>
    <row r="2520" spans="1:2" ht="12.75">
      <c r="A2520"/>
      <c r="B2520"/>
    </row>
    <row r="2521" spans="1:2" ht="12.75">
      <c r="A2521"/>
      <c r="B2521"/>
    </row>
    <row r="2522" spans="1:2" ht="12.75">
      <c r="A2522"/>
      <c r="B2522"/>
    </row>
    <row r="2523" spans="1:2" ht="12.75">
      <c r="A2523"/>
      <c r="B2523"/>
    </row>
    <row r="2524" spans="1:2" ht="12.75">
      <c r="A2524"/>
      <c r="B2524"/>
    </row>
    <row r="2525" spans="1:2" ht="12.75">
      <c r="A2525"/>
      <c r="B2525"/>
    </row>
    <row r="2526" spans="1:2" ht="12.75">
      <c r="A2526"/>
      <c r="B2526"/>
    </row>
    <row r="2527" spans="1:2" ht="12.75">
      <c r="A2527"/>
      <c r="B2527"/>
    </row>
    <row r="2528" spans="1:2" ht="12.75">
      <c r="A2528"/>
      <c r="B2528"/>
    </row>
    <row r="2529" spans="1:2" ht="12.75">
      <c r="A2529"/>
      <c r="B2529"/>
    </row>
    <row r="2530" spans="1:2" ht="12.75">
      <c r="A2530"/>
      <c r="B2530"/>
    </row>
    <row r="2531" spans="1:2" ht="12.75">
      <c r="A2531"/>
      <c r="B2531"/>
    </row>
    <row r="2532" spans="1:2" ht="12.75">
      <c r="A2532"/>
      <c r="B2532"/>
    </row>
    <row r="2533" spans="1:2" ht="12.75">
      <c r="A2533"/>
      <c r="B2533"/>
    </row>
    <row r="2534" spans="1:2" ht="12.75">
      <c r="A2534"/>
      <c r="B2534"/>
    </row>
    <row r="2535" spans="1:2" ht="12.75">
      <c r="A2535"/>
      <c r="B2535"/>
    </row>
    <row r="2536" spans="1:2" ht="12.75">
      <c r="A2536"/>
      <c r="B2536"/>
    </row>
    <row r="2537" spans="1:2" ht="12.75">
      <c r="A2537"/>
      <c r="B2537"/>
    </row>
    <row r="2538" spans="1:2" ht="12.75">
      <c r="A2538"/>
      <c r="B2538"/>
    </row>
    <row r="2539" spans="1:2" ht="12.75">
      <c r="A2539"/>
      <c r="B2539"/>
    </row>
    <row r="2540" spans="1:2" ht="12.75">
      <c r="A2540"/>
      <c r="B2540"/>
    </row>
    <row r="2541" spans="1:2" ht="12.75">
      <c r="A2541"/>
      <c r="B2541"/>
    </row>
    <row r="2542" spans="1:2" ht="12.75">
      <c r="A2542"/>
      <c r="B2542"/>
    </row>
    <row r="2543" spans="1:2" ht="12.75">
      <c r="A2543"/>
      <c r="B2543"/>
    </row>
    <row r="2544" spans="1:2" ht="12.75">
      <c r="A2544"/>
      <c r="B2544"/>
    </row>
    <row r="2545" spans="1:2" ht="12.75">
      <c r="A2545"/>
      <c r="B2545"/>
    </row>
    <row r="2546" spans="1:2" ht="12.75">
      <c r="A2546"/>
      <c r="B2546"/>
    </row>
    <row r="2547" spans="1:2" ht="12.75">
      <c r="A2547"/>
      <c r="B2547"/>
    </row>
    <row r="2548" spans="1:2" ht="12.75">
      <c r="A2548"/>
      <c r="B2548"/>
    </row>
    <row r="2549" spans="1:2" ht="12.75">
      <c r="A2549"/>
      <c r="B2549"/>
    </row>
    <row r="2550" spans="1:2" ht="12.75">
      <c r="A2550"/>
      <c r="B2550"/>
    </row>
    <row r="2551" spans="1:2" ht="12.75">
      <c r="A2551"/>
      <c r="B2551"/>
    </row>
    <row r="2552" spans="1:2" ht="12.75">
      <c r="A2552"/>
      <c r="B2552"/>
    </row>
    <row r="2553" spans="1:2" ht="12.75">
      <c r="A2553"/>
      <c r="B2553"/>
    </row>
    <row r="2554" spans="1:2" ht="12.75">
      <c r="A2554"/>
      <c r="B2554"/>
    </row>
    <row r="2555" spans="1:2" ht="12.75">
      <c r="A2555"/>
      <c r="B2555"/>
    </row>
    <row r="2556" spans="1:2" ht="12.75">
      <c r="A2556"/>
      <c r="B2556"/>
    </row>
    <row r="2557" spans="1:2" ht="12.75">
      <c r="A2557"/>
      <c r="B2557"/>
    </row>
    <row r="2558" spans="1:2" ht="12.75">
      <c r="A2558"/>
      <c r="B2558"/>
    </row>
    <row r="2559" spans="1:2" ht="12.75">
      <c r="A2559"/>
      <c r="B2559"/>
    </row>
    <row r="2560" spans="1:2" ht="12.75">
      <c r="A2560"/>
      <c r="B2560"/>
    </row>
    <row r="2561" spans="1:2" ht="12.75">
      <c r="A2561"/>
      <c r="B2561"/>
    </row>
    <row r="2562" spans="1:2" ht="12.75">
      <c r="A2562"/>
      <c r="B2562"/>
    </row>
    <row r="2563" spans="1:2" ht="12.75">
      <c r="A2563"/>
      <c r="B2563"/>
    </row>
    <row r="2564" spans="1:2" ht="12.75">
      <c r="A2564"/>
      <c r="B2564"/>
    </row>
    <row r="2565" spans="1:2" ht="12.75">
      <c r="A2565"/>
      <c r="B2565"/>
    </row>
    <row r="2566" spans="1:2" ht="12.75">
      <c r="A2566"/>
      <c r="B2566"/>
    </row>
    <row r="2567" spans="1:2" ht="12.75">
      <c r="A2567"/>
      <c r="B2567"/>
    </row>
    <row r="2568" spans="1:2" ht="12.75">
      <c r="A2568"/>
      <c r="B2568"/>
    </row>
    <row r="2569" spans="1:2" ht="12.75">
      <c r="A2569"/>
      <c r="B2569"/>
    </row>
    <row r="2570" spans="1:2" ht="12.75">
      <c r="A2570"/>
      <c r="B2570"/>
    </row>
    <row r="2571" spans="1:2" ht="12.75">
      <c r="A2571"/>
      <c r="B2571"/>
    </row>
    <row r="2572" spans="1:2" ht="12.75">
      <c r="A2572"/>
      <c r="B2572"/>
    </row>
    <row r="2573" spans="1:2" ht="12.75">
      <c r="A2573"/>
      <c r="B2573"/>
    </row>
    <row r="2574" spans="1:2" ht="12.75">
      <c r="A2574"/>
      <c r="B2574"/>
    </row>
    <row r="2575" spans="1:2" ht="12.75">
      <c r="A2575"/>
      <c r="B2575"/>
    </row>
    <row r="2576" spans="1:2" ht="12.75">
      <c r="A2576"/>
      <c r="B2576"/>
    </row>
    <row r="2577" spans="1:2" ht="12.75">
      <c r="A2577"/>
      <c r="B2577"/>
    </row>
    <row r="2578" spans="1:2" ht="12.75">
      <c r="A2578"/>
      <c r="B2578"/>
    </row>
    <row r="2579" spans="1:2" ht="12.75">
      <c r="A2579"/>
      <c r="B2579"/>
    </row>
    <row r="2580" spans="1:2" ht="12.75">
      <c r="A2580"/>
      <c r="B2580"/>
    </row>
    <row r="2581" spans="1:2" ht="12.75">
      <c r="A2581"/>
      <c r="B2581"/>
    </row>
    <row r="2582" spans="1:2" ht="12.75">
      <c r="A2582"/>
      <c r="B2582"/>
    </row>
    <row r="2583" spans="1:2" ht="12.75">
      <c r="A2583"/>
      <c r="B2583"/>
    </row>
    <row r="2584" spans="1:2" ht="12.75">
      <c r="A2584"/>
      <c r="B2584"/>
    </row>
    <row r="2585" spans="1:2" ht="12.75">
      <c r="A2585"/>
      <c r="B2585"/>
    </row>
    <row r="2586" spans="1:2" ht="12.75">
      <c r="A2586"/>
      <c r="B2586"/>
    </row>
    <row r="2587" spans="1:2" ht="12.75">
      <c r="A2587"/>
      <c r="B2587"/>
    </row>
    <row r="2588" spans="1:2" ht="12.75">
      <c r="A2588"/>
      <c r="B2588"/>
    </row>
    <row r="2589" spans="1:2" ht="12.75">
      <c r="A2589"/>
      <c r="B2589"/>
    </row>
    <row r="2590" spans="1:2" ht="12.75">
      <c r="A2590"/>
      <c r="B2590"/>
    </row>
    <row r="2591" spans="1:2" ht="12.75">
      <c r="A2591"/>
      <c r="B2591"/>
    </row>
    <row r="2592" spans="1:2" ht="12.75">
      <c r="A2592"/>
      <c r="B2592"/>
    </row>
    <row r="2593" spans="1:2" ht="12.75">
      <c r="A2593"/>
      <c r="B2593"/>
    </row>
    <row r="2594" spans="1:2" ht="12.75">
      <c r="A2594"/>
      <c r="B2594"/>
    </row>
    <row r="2595" spans="1:2" ht="12.75">
      <c r="A2595"/>
      <c r="B2595"/>
    </row>
    <row r="2596" spans="1:2" ht="12.75">
      <c r="A2596"/>
      <c r="B2596"/>
    </row>
    <row r="2597" spans="1:2" ht="12.75">
      <c r="A2597"/>
      <c r="B2597"/>
    </row>
    <row r="2598" spans="1:2" ht="12.75">
      <c r="A2598"/>
      <c r="B2598"/>
    </row>
    <row r="2599" spans="1:2" ht="12.75">
      <c r="A2599"/>
      <c r="B2599"/>
    </row>
    <row r="2600" spans="1:2" ht="12.75">
      <c r="A2600"/>
      <c r="B2600"/>
    </row>
    <row r="2601" spans="1:2" ht="12.75">
      <c r="A2601"/>
      <c r="B2601"/>
    </row>
    <row r="2602" spans="1:2" ht="12.75">
      <c r="A2602"/>
      <c r="B2602"/>
    </row>
    <row r="2603" spans="1:2" ht="12.75">
      <c r="A2603"/>
      <c r="B2603"/>
    </row>
    <row r="2604" spans="1:2" ht="12.75">
      <c r="A2604"/>
      <c r="B2604"/>
    </row>
    <row r="2605" spans="1:2" ht="12.75">
      <c r="A2605"/>
      <c r="B2605"/>
    </row>
    <row r="2606" spans="1:2" ht="12.75">
      <c r="A2606"/>
      <c r="B2606"/>
    </row>
    <row r="2607" spans="1:2" ht="12.75">
      <c r="A2607"/>
      <c r="B2607"/>
    </row>
    <row r="2608" spans="1:2" ht="12.75">
      <c r="A2608"/>
      <c r="B2608"/>
    </row>
    <row r="2609" spans="1:2" ht="12.75">
      <c r="A2609"/>
      <c r="B2609"/>
    </row>
    <row r="2610" spans="1:2" ht="12.75">
      <c r="A2610"/>
      <c r="B2610"/>
    </row>
    <row r="2611" spans="1:2" ht="12.75">
      <c r="A2611"/>
      <c r="B2611"/>
    </row>
    <row r="2612" spans="1:2" ht="12.75">
      <c r="A2612"/>
      <c r="B2612"/>
    </row>
    <row r="2613" spans="1:2" ht="12.75">
      <c r="A2613"/>
      <c r="B2613"/>
    </row>
    <row r="2614" spans="1:2" ht="12.75">
      <c r="A2614"/>
      <c r="B2614"/>
    </row>
    <row r="2615" spans="1:2" ht="12.75">
      <c r="A2615"/>
      <c r="B2615"/>
    </row>
    <row r="2616" spans="1:2" ht="12.75">
      <c r="A2616"/>
      <c r="B2616"/>
    </row>
    <row r="2617" spans="1:2" ht="12.75">
      <c r="A2617"/>
      <c r="B2617"/>
    </row>
    <row r="2618" spans="1:2" ht="12.75">
      <c r="A2618"/>
      <c r="B2618"/>
    </row>
    <row r="2619" spans="1:2" ht="12.75">
      <c r="A2619"/>
      <c r="B2619"/>
    </row>
    <row r="2620" spans="1:2" ht="12.75">
      <c r="A2620"/>
      <c r="B2620"/>
    </row>
    <row r="2621" spans="1:2" ht="12.75">
      <c r="A2621"/>
      <c r="B2621"/>
    </row>
    <row r="2622" spans="1:2" ht="12.75">
      <c r="A2622"/>
      <c r="B2622"/>
    </row>
    <row r="2623" spans="1:2" ht="12.75">
      <c r="A2623"/>
      <c r="B2623"/>
    </row>
    <row r="2624" spans="1:2" ht="12.75">
      <c r="A2624"/>
      <c r="B2624"/>
    </row>
    <row r="2625" spans="1:2" ht="12.75">
      <c r="A2625"/>
      <c r="B2625"/>
    </row>
    <row r="2626" spans="1:2" ht="12.75">
      <c r="A2626"/>
      <c r="B2626"/>
    </row>
    <row r="2627" spans="1:2" ht="12.75">
      <c r="A2627"/>
      <c r="B2627"/>
    </row>
    <row r="2628" spans="1:2" ht="12.75">
      <c r="A2628"/>
      <c r="B2628"/>
    </row>
    <row r="2629" spans="1:2" ht="12.75">
      <c r="A2629"/>
      <c r="B2629"/>
    </row>
    <row r="2630" spans="1:2" ht="12.75">
      <c r="A2630"/>
      <c r="B2630"/>
    </row>
    <row r="2631" spans="1:2" ht="12.75">
      <c r="A2631"/>
      <c r="B2631"/>
    </row>
    <row r="2632" spans="1:2" ht="12.75">
      <c r="A2632"/>
      <c r="B2632"/>
    </row>
    <row r="2633" spans="1:2" ht="12.75">
      <c r="A2633"/>
      <c r="B2633"/>
    </row>
    <row r="2634" spans="1:2" ht="12.75">
      <c r="A2634"/>
      <c r="B2634"/>
    </row>
    <row r="2635" spans="1:2" ht="12.75">
      <c r="A2635"/>
      <c r="B2635"/>
    </row>
    <row r="2636" spans="1:2" ht="12.75">
      <c r="A2636"/>
      <c r="B2636"/>
    </row>
    <row r="2637" spans="1:2" ht="12.75">
      <c r="A2637"/>
      <c r="B2637"/>
    </row>
    <row r="2638" spans="1:2" ht="12.75">
      <c r="A2638"/>
      <c r="B2638"/>
    </row>
    <row r="2639" spans="1:2" ht="12.75">
      <c r="A2639"/>
      <c r="B2639"/>
    </row>
    <row r="2640" spans="1:2" ht="12.75">
      <c r="A2640"/>
      <c r="B2640"/>
    </row>
    <row r="2641" spans="1:2" ht="12.75">
      <c r="A2641"/>
      <c r="B2641"/>
    </row>
    <row r="2642" spans="1:2" ht="12.75">
      <c r="A2642"/>
      <c r="B2642"/>
    </row>
    <row r="2643" spans="1:2" ht="12.75">
      <c r="A2643"/>
      <c r="B2643"/>
    </row>
    <row r="2644" spans="1:2" ht="12.75">
      <c r="A2644"/>
      <c r="B2644"/>
    </row>
    <row r="2645" spans="1:2" ht="12.75">
      <c r="A2645"/>
      <c r="B2645"/>
    </row>
    <row r="2646" spans="1:2" ht="12.75">
      <c r="A2646"/>
      <c r="B2646"/>
    </row>
    <row r="2647" spans="1:2" ht="12.75">
      <c r="A2647"/>
      <c r="B2647"/>
    </row>
    <row r="2648" spans="1:2" ht="12.75">
      <c r="A2648"/>
      <c r="B2648"/>
    </row>
    <row r="2649" spans="1:2" ht="12.75">
      <c r="A2649"/>
      <c r="B2649"/>
    </row>
    <row r="2650" spans="1:2" ht="12.75">
      <c r="A2650"/>
      <c r="B2650"/>
    </row>
    <row r="2651" spans="1:2" ht="12.75">
      <c r="A2651"/>
      <c r="B2651"/>
    </row>
    <row r="2652" spans="1:2" ht="12.75">
      <c r="A2652"/>
      <c r="B2652"/>
    </row>
    <row r="2653" spans="1:2" ht="12.75">
      <c r="A2653"/>
      <c r="B2653"/>
    </row>
    <row r="2654" spans="1:2" ht="12.75">
      <c r="A2654"/>
      <c r="B2654"/>
    </row>
    <row r="2655" spans="1:2" ht="12.75">
      <c r="A2655"/>
      <c r="B2655"/>
    </row>
    <row r="2656" spans="1:2" ht="12.75">
      <c r="A2656"/>
      <c r="B2656"/>
    </row>
    <row r="2657" spans="1:2" ht="12.75">
      <c r="A2657"/>
      <c r="B2657"/>
    </row>
    <row r="2658" spans="1:2" ht="12.75">
      <c r="A2658"/>
      <c r="B2658"/>
    </row>
    <row r="2659" spans="1:2" ht="12.75">
      <c r="A2659"/>
      <c r="B2659"/>
    </row>
    <row r="2660" spans="1:2" ht="12.75">
      <c r="A2660"/>
      <c r="B2660"/>
    </row>
    <row r="2661" spans="1:2" ht="12.75">
      <c r="A2661"/>
      <c r="B2661"/>
    </row>
    <row r="2662" spans="1:2" ht="12.75">
      <c r="A2662"/>
      <c r="B2662"/>
    </row>
    <row r="2663" spans="1:2" ht="12.75">
      <c r="A2663"/>
      <c r="B2663"/>
    </row>
    <row r="2664" spans="1:2" ht="12.75">
      <c r="A2664"/>
      <c r="B2664"/>
    </row>
    <row r="2665" spans="1:2" ht="12.75">
      <c r="A2665"/>
      <c r="B2665"/>
    </row>
    <row r="2666" spans="1:2" ht="12.75">
      <c r="A2666"/>
      <c r="B2666"/>
    </row>
    <row r="2667" spans="1:2" ht="12.75">
      <c r="A2667"/>
      <c r="B2667"/>
    </row>
    <row r="2668" spans="1:2" ht="12.75">
      <c r="A2668"/>
      <c r="B2668"/>
    </row>
    <row r="2669" spans="1:2" ht="12.75">
      <c r="A2669"/>
      <c r="B2669"/>
    </row>
    <row r="2670" spans="1:2" ht="12.75">
      <c r="A2670"/>
      <c r="B2670"/>
    </row>
    <row r="2671" spans="1:2" ht="12.75">
      <c r="A2671"/>
      <c r="B2671"/>
    </row>
    <row r="2672" spans="1:2" ht="12.75">
      <c r="A2672"/>
      <c r="B2672"/>
    </row>
    <row r="2673" spans="1:2" ht="12.75">
      <c r="A2673"/>
      <c r="B2673"/>
    </row>
    <row r="2674" spans="1:2" ht="12.75">
      <c r="A2674"/>
      <c r="B2674"/>
    </row>
    <row r="2675" spans="1:2" ht="12.75">
      <c r="A2675"/>
      <c r="B2675"/>
    </row>
    <row r="2676" spans="1:2" ht="12.75">
      <c r="A2676"/>
      <c r="B2676"/>
    </row>
    <row r="2677" spans="1:2" ht="12.75">
      <c r="A2677"/>
      <c r="B2677"/>
    </row>
    <row r="2678" spans="1:2" ht="12.75">
      <c r="A2678"/>
      <c r="B2678"/>
    </row>
    <row r="2679" spans="1:2" ht="12.75">
      <c r="A2679"/>
      <c r="B2679"/>
    </row>
    <row r="2680" spans="1:2" ht="12.75">
      <c r="A2680"/>
      <c r="B2680"/>
    </row>
    <row r="2681" spans="1:2" ht="12.75">
      <c r="A2681"/>
      <c r="B2681"/>
    </row>
    <row r="2682" spans="1:2" ht="12.75">
      <c r="A2682"/>
      <c r="B2682"/>
    </row>
    <row r="2683" spans="1:2" ht="12.75">
      <c r="A2683"/>
      <c r="B2683"/>
    </row>
    <row r="2684" spans="1:2" ht="12.75">
      <c r="A2684"/>
      <c r="B2684"/>
    </row>
    <row r="2685" spans="1:2" ht="12.75">
      <c r="A2685"/>
      <c r="B2685"/>
    </row>
    <row r="2686" spans="1:2" ht="12.75">
      <c r="A2686"/>
      <c r="B2686"/>
    </row>
    <row r="2687" spans="1:2" ht="12.75">
      <c r="A2687"/>
      <c r="B2687"/>
    </row>
    <row r="2688" spans="1:2" ht="12.75">
      <c r="A2688"/>
      <c r="B2688"/>
    </row>
    <row r="2689" spans="1:2" ht="12.75">
      <c r="A2689"/>
      <c r="B2689"/>
    </row>
    <row r="2690" spans="1:2" ht="12.75">
      <c r="A2690"/>
      <c r="B2690"/>
    </row>
    <row r="2691" spans="1:2" ht="12.75">
      <c r="A2691"/>
      <c r="B2691"/>
    </row>
    <row r="2692" spans="1:2" ht="12.75">
      <c r="A2692"/>
      <c r="B2692"/>
    </row>
    <row r="2693" spans="1:2" ht="12.75">
      <c r="A2693"/>
      <c r="B2693"/>
    </row>
    <row r="2694" spans="1:2" ht="12.75">
      <c r="A2694"/>
      <c r="B2694"/>
    </row>
    <row r="2695" spans="1:2" ht="12.75">
      <c r="A2695"/>
      <c r="B2695"/>
    </row>
    <row r="2696" spans="1:2" ht="12.75">
      <c r="A2696"/>
      <c r="B2696"/>
    </row>
    <row r="2697" spans="1:2" ht="12.75">
      <c r="A2697"/>
      <c r="B2697"/>
    </row>
    <row r="2698" spans="1:2" ht="12.75">
      <c r="A2698"/>
      <c r="B2698"/>
    </row>
    <row r="2699" spans="1:2" ht="12.75">
      <c r="A2699"/>
      <c r="B2699"/>
    </row>
    <row r="2700" spans="1:2" ht="12.75">
      <c r="A2700"/>
      <c r="B2700"/>
    </row>
    <row r="2701" spans="1:2" ht="12.75">
      <c r="A2701"/>
      <c r="B2701"/>
    </row>
    <row r="2702" spans="1:2" ht="12.75">
      <c r="A2702"/>
      <c r="B2702"/>
    </row>
    <row r="2703" spans="1:2" ht="12.75">
      <c r="A2703"/>
      <c r="B2703"/>
    </row>
    <row r="2704" spans="1:2" ht="12.75">
      <c r="A2704"/>
      <c r="B2704"/>
    </row>
    <row r="2705" spans="1:2" ht="12.75">
      <c r="A2705"/>
      <c r="B2705"/>
    </row>
    <row r="2706" spans="1:2" ht="12.75">
      <c r="A2706"/>
      <c r="B2706"/>
    </row>
    <row r="2707" spans="1:2" ht="12.75">
      <c r="A2707"/>
      <c r="B2707"/>
    </row>
    <row r="2708" spans="1:2" ht="12.75">
      <c r="A2708"/>
      <c r="B2708"/>
    </row>
    <row r="2709" spans="1:2" ht="12.75">
      <c r="A2709"/>
      <c r="B2709"/>
    </row>
    <row r="2710" spans="1:2" ht="12.75">
      <c r="A2710"/>
      <c r="B2710"/>
    </row>
    <row r="2711" spans="1:2" ht="12.75">
      <c r="A2711"/>
      <c r="B2711"/>
    </row>
    <row r="2712" spans="1:2" ht="12.75">
      <c r="A2712"/>
      <c r="B2712"/>
    </row>
    <row r="2713" spans="1:2" ht="12.75">
      <c r="A2713"/>
      <c r="B2713"/>
    </row>
    <row r="2714" spans="1:2" ht="12.75">
      <c r="A2714"/>
      <c r="B2714"/>
    </row>
    <row r="2715" spans="1:2" ht="12.75">
      <c r="A2715"/>
      <c r="B2715"/>
    </row>
    <row r="2716" spans="1:2" ht="12.75">
      <c r="A2716"/>
      <c r="B2716"/>
    </row>
    <row r="2717" spans="1:2" ht="12.75">
      <c r="A2717"/>
      <c r="B2717"/>
    </row>
    <row r="2718" spans="1:2" ht="12.75">
      <c r="A2718"/>
      <c r="B2718"/>
    </row>
    <row r="2719" spans="1:2" ht="12.75">
      <c r="A2719"/>
      <c r="B2719"/>
    </row>
    <row r="2720" spans="1:2" ht="12.75">
      <c r="A2720"/>
      <c r="B2720"/>
    </row>
    <row r="2721" spans="1:2" ht="12.75">
      <c r="A2721"/>
      <c r="B2721"/>
    </row>
    <row r="2722" spans="1:2" ht="12.75">
      <c r="A2722"/>
      <c r="B2722"/>
    </row>
    <row r="2723" spans="1:2" ht="12.75">
      <c r="A2723"/>
      <c r="B2723"/>
    </row>
    <row r="2724" spans="1:2" ht="12.75">
      <c r="A2724"/>
      <c r="B2724"/>
    </row>
    <row r="2725" spans="1:2" ht="12.75">
      <c r="A2725"/>
      <c r="B2725"/>
    </row>
    <row r="2726" spans="1:2" ht="12.75">
      <c r="A2726"/>
      <c r="B2726"/>
    </row>
    <row r="2727" spans="1:2" ht="12.75">
      <c r="A2727"/>
      <c r="B2727"/>
    </row>
    <row r="2728" spans="1:2" ht="12.75">
      <c r="A2728"/>
      <c r="B2728"/>
    </row>
    <row r="2729" spans="1:2" ht="12.75">
      <c r="A2729"/>
      <c r="B2729"/>
    </row>
    <row r="2730" spans="1:2" ht="12.75">
      <c r="A2730"/>
      <c r="B2730"/>
    </row>
    <row r="2731" spans="1:2" ht="12.75">
      <c r="A2731"/>
      <c r="B2731"/>
    </row>
    <row r="2732" spans="1:2" ht="12.75">
      <c r="A2732"/>
      <c r="B2732"/>
    </row>
    <row r="2733" spans="1:2" ht="12.75">
      <c r="A2733"/>
      <c r="B2733"/>
    </row>
    <row r="2734" spans="1:2" ht="12.75">
      <c r="A2734"/>
      <c r="B2734"/>
    </row>
    <row r="2735" spans="1:2" ht="12.75">
      <c r="A2735"/>
      <c r="B2735"/>
    </row>
    <row r="2736" spans="1:2" ht="12.75">
      <c r="A2736"/>
      <c r="B2736"/>
    </row>
    <row r="2737" spans="1:2" ht="12.75">
      <c r="A2737"/>
      <c r="B2737"/>
    </row>
    <row r="2738" spans="1:2" ht="12.75">
      <c r="A2738"/>
      <c r="B2738"/>
    </row>
    <row r="2739" spans="1:2" ht="12.75">
      <c r="A2739"/>
      <c r="B2739"/>
    </row>
    <row r="2740" spans="1:2" ht="12.75">
      <c r="A2740"/>
      <c r="B2740"/>
    </row>
    <row r="2741" spans="1:2" ht="12.75">
      <c r="A2741"/>
      <c r="B2741"/>
    </row>
    <row r="2742" spans="1:2" ht="12.75">
      <c r="A2742"/>
      <c r="B2742"/>
    </row>
    <row r="2743" spans="1:2" ht="12.75">
      <c r="A2743"/>
      <c r="B2743"/>
    </row>
    <row r="2744" spans="1:2" ht="12.75">
      <c r="A2744"/>
      <c r="B2744"/>
    </row>
    <row r="2745" spans="1:2" ht="12.75">
      <c r="A2745"/>
      <c r="B2745"/>
    </row>
    <row r="2746" spans="1:2" ht="12.75">
      <c r="A2746"/>
      <c r="B2746"/>
    </row>
    <row r="2747" spans="1:2" ht="12.75">
      <c r="A2747"/>
      <c r="B2747"/>
    </row>
    <row r="2748" spans="1:2" ht="12.75">
      <c r="A2748"/>
      <c r="B2748"/>
    </row>
    <row r="2749" spans="1:2" ht="12.75">
      <c r="A2749"/>
      <c r="B2749"/>
    </row>
    <row r="2750" spans="1:2" ht="12.75">
      <c r="A2750"/>
      <c r="B2750"/>
    </row>
    <row r="2751" spans="1:2" ht="12.75">
      <c r="A2751"/>
      <c r="B2751"/>
    </row>
    <row r="2752" spans="1:2" ht="12.75">
      <c r="A2752"/>
      <c r="B2752"/>
    </row>
    <row r="2753" spans="1:2" ht="12.75">
      <c r="A2753"/>
      <c r="B2753"/>
    </row>
    <row r="2754" spans="1:2" ht="12.75">
      <c r="A2754"/>
      <c r="B2754"/>
    </row>
    <row r="2755" spans="1:2" ht="12.75">
      <c r="A2755"/>
      <c r="B2755"/>
    </row>
    <row r="2756" spans="1:2" ht="12.75">
      <c r="A2756"/>
      <c r="B2756"/>
    </row>
    <row r="2757" spans="1:2" ht="12.75">
      <c r="A2757"/>
      <c r="B2757"/>
    </row>
    <row r="2758" spans="1:2" ht="12.75">
      <c r="A2758"/>
      <c r="B2758"/>
    </row>
    <row r="2759" spans="1:2" ht="12.75">
      <c r="A2759"/>
      <c r="B2759"/>
    </row>
    <row r="2760" spans="1:2" ht="12.75">
      <c r="A2760"/>
      <c r="B2760"/>
    </row>
    <row r="2761" spans="1:2" ht="12.75">
      <c r="A2761"/>
      <c r="B2761"/>
    </row>
    <row r="2762" spans="1:2" ht="12.75">
      <c r="A2762"/>
      <c r="B2762"/>
    </row>
    <row r="2763" spans="1:2" ht="12.75">
      <c r="A2763"/>
      <c r="B2763"/>
    </row>
    <row r="2764" spans="1:2" ht="12.75">
      <c r="A2764"/>
      <c r="B2764"/>
    </row>
    <row r="2765" spans="1:2" ht="12.75">
      <c r="A2765"/>
      <c r="B2765"/>
    </row>
    <row r="2766" spans="1:2" ht="12.75">
      <c r="A2766"/>
      <c r="B2766"/>
    </row>
    <row r="2767" spans="1:2" ht="12.75">
      <c r="A2767"/>
      <c r="B2767"/>
    </row>
    <row r="2768" spans="1:2" ht="12.75">
      <c r="A2768"/>
      <c r="B2768"/>
    </row>
    <row r="2769" spans="1:2" ht="12.75">
      <c r="A2769"/>
      <c r="B2769"/>
    </row>
    <row r="2770" spans="1:2" ht="12.75">
      <c r="A2770"/>
      <c r="B2770"/>
    </row>
    <row r="2771" spans="1:2" ht="12.75">
      <c r="A2771"/>
      <c r="B2771"/>
    </row>
    <row r="2772" spans="1:2" ht="12.75">
      <c r="A2772"/>
      <c r="B2772"/>
    </row>
    <row r="2773" spans="1:2" ht="12.75">
      <c r="A2773"/>
      <c r="B2773"/>
    </row>
    <row r="2774" spans="1:2" ht="12.75">
      <c r="A2774"/>
      <c r="B2774"/>
    </row>
    <row r="2775" spans="1:2" ht="12.75">
      <c r="A2775"/>
      <c r="B2775"/>
    </row>
    <row r="2776" spans="1:2" ht="12.75">
      <c r="A2776"/>
      <c r="B2776"/>
    </row>
    <row r="2777" spans="1:2" ht="12.75">
      <c r="A2777"/>
      <c r="B2777"/>
    </row>
    <row r="2778" spans="1:2" ht="12.75">
      <c r="A2778"/>
      <c r="B2778"/>
    </row>
    <row r="2779" spans="1:2" ht="12.75">
      <c r="A2779"/>
      <c r="B2779"/>
    </row>
    <row r="2780" spans="1:2" ht="12.75">
      <c r="A2780"/>
      <c r="B2780"/>
    </row>
    <row r="2781" spans="1:2" ht="12.75">
      <c r="A2781"/>
      <c r="B2781"/>
    </row>
    <row r="2782" spans="1:2" ht="12.75">
      <c r="A2782"/>
      <c r="B2782"/>
    </row>
    <row r="2783" spans="1:2" ht="12.75">
      <c r="A2783"/>
      <c r="B2783"/>
    </row>
    <row r="2784" spans="1:2" ht="12.75">
      <c r="A2784"/>
      <c r="B2784"/>
    </row>
    <row r="2785" spans="1:2" ht="12.75">
      <c r="A2785"/>
      <c r="B2785"/>
    </row>
    <row r="2786" spans="1:2" ht="12.75">
      <c r="A2786"/>
      <c r="B2786"/>
    </row>
    <row r="2787" spans="1:2" ht="12.75">
      <c r="A2787"/>
      <c r="B2787"/>
    </row>
    <row r="2788" spans="1:2" ht="12.75">
      <c r="A2788"/>
      <c r="B2788"/>
    </row>
    <row r="2789" spans="1:2" ht="12.75">
      <c r="A2789"/>
      <c r="B2789"/>
    </row>
    <row r="2790" spans="1:2" ht="12.75">
      <c r="A2790"/>
      <c r="B2790"/>
    </row>
    <row r="2791" spans="1:2" ht="12.75">
      <c r="A2791"/>
      <c r="B2791"/>
    </row>
    <row r="2792" spans="1:2" ht="12.75">
      <c r="A2792"/>
      <c r="B2792"/>
    </row>
    <row r="2793" spans="1:2" ht="12.75">
      <c r="A2793"/>
      <c r="B2793"/>
    </row>
    <row r="2794" spans="1:2" ht="12.75">
      <c r="A2794"/>
      <c r="B2794"/>
    </row>
    <row r="2795" spans="1:2" ht="12.75">
      <c r="A2795"/>
      <c r="B2795"/>
    </row>
    <row r="2796" spans="1:2" ht="12.75">
      <c r="A2796"/>
      <c r="B2796"/>
    </row>
    <row r="2797" spans="1:2" ht="12.75">
      <c r="A2797"/>
      <c r="B2797"/>
    </row>
    <row r="2798" spans="1:2" ht="12.75">
      <c r="A2798"/>
      <c r="B2798"/>
    </row>
    <row r="2799" spans="1:2" ht="12.75">
      <c r="A2799"/>
      <c r="B2799"/>
    </row>
    <row r="2800" spans="1:2" ht="12.75">
      <c r="A2800"/>
      <c r="B2800"/>
    </row>
    <row r="2801" spans="1:2" ht="12.75">
      <c r="A2801"/>
      <c r="B2801"/>
    </row>
    <row r="2802" spans="1:2" ht="12.75">
      <c r="A2802"/>
      <c r="B2802"/>
    </row>
    <row r="2803" spans="1:2" ht="12.75">
      <c r="A2803"/>
      <c r="B2803"/>
    </row>
    <row r="2804" spans="1:2" ht="12.75">
      <c r="A2804"/>
      <c r="B2804"/>
    </row>
    <row r="2805" spans="1:2" ht="12.75">
      <c r="A2805"/>
      <c r="B2805"/>
    </row>
    <row r="2806" spans="1:2" ht="12.75">
      <c r="A2806"/>
      <c r="B2806"/>
    </row>
    <row r="2807" spans="1:2" ht="12.75">
      <c r="A2807"/>
      <c r="B2807"/>
    </row>
    <row r="2808" spans="1:2" ht="12.75">
      <c r="A2808"/>
      <c r="B2808"/>
    </row>
    <row r="2809" spans="1:2" ht="12.75">
      <c r="A2809"/>
      <c r="B2809"/>
    </row>
    <row r="2810" spans="1:2" ht="12.75">
      <c r="A2810"/>
      <c r="B2810"/>
    </row>
    <row r="2811" spans="1:2" ht="12.75">
      <c r="A2811"/>
      <c r="B2811"/>
    </row>
    <row r="2812" spans="1:2" ht="12.75">
      <c r="A2812"/>
      <c r="B2812"/>
    </row>
    <row r="2813" spans="1:2" ht="12.75">
      <c r="A2813"/>
      <c r="B2813"/>
    </row>
    <row r="2814" spans="1:2" ht="12.75">
      <c r="A2814"/>
      <c r="B2814"/>
    </row>
    <row r="2815" spans="1:2" ht="12.75">
      <c r="A2815"/>
      <c r="B2815"/>
    </row>
    <row r="2816" spans="1:2" ht="12.75">
      <c r="A2816"/>
      <c r="B2816"/>
    </row>
    <row r="2817" spans="1:2" ht="12.75">
      <c r="A2817"/>
      <c r="B2817"/>
    </row>
    <row r="2818" spans="1:2" ht="12.75">
      <c r="A2818"/>
      <c r="B2818"/>
    </row>
    <row r="2819" spans="1:2" ht="12.75">
      <c r="A2819"/>
      <c r="B2819"/>
    </row>
    <row r="2820" spans="1:2" ht="12.75">
      <c r="A2820"/>
      <c r="B2820"/>
    </row>
    <row r="2821" spans="1:2" ht="12.75">
      <c r="A2821"/>
      <c r="B2821"/>
    </row>
    <row r="2822" spans="1:2" ht="12.75">
      <c r="A2822"/>
      <c r="B2822"/>
    </row>
    <row r="2823" spans="1:2" ht="12.75">
      <c r="A2823"/>
      <c r="B2823"/>
    </row>
    <row r="2824" spans="1:2" ht="12.75">
      <c r="A2824"/>
      <c r="B2824"/>
    </row>
    <row r="2825" spans="1:2" ht="12.75">
      <c r="A2825"/>
      <c r="B2825"/>
    </row>
    <row r="2826" spans="1:2" ht="12.75">
      <c r="A2826"/>
      <c r="B2826"/>
    </row>
    <row r="2827" spans="1:2" ht="12.75">
      <c r="A2827"/>
      <c r="B2827"/>
    </row>
    <row r="2828" spans="1:2" ht="12.75">
      <c r="A2828"/>
      <c r="B2828"/>
    </row>
    <row r="2829" spans="1:2" ht="12.75">
      <c r="A2829"/>
      <c r="B2829"/>
    </row>
    <row r="2830" spans="1:2" ht="12.75">
      <c r="A2830"/>
      <c r="B2830"/>
    </row>
    <row r="2831" spans="1:2" ht="12.75">
      <c r="A2831"/>
      <c r="B2831"/>
    </row>
    <row r="2832" spans="1:2" ht="12.75">
      <c r="A2832"/>
      <c r="B2832"/>
    </row>
    <row r="2833" spans="1:2" ht="12.75">
      <c r="A2833"/>
      <c r="B2833"/>
    </row>
    <row r="2834" spans="1:2" ht="12.75">
      <c r="A2834"/>
      <c r="B2834"/>
    </row>
    <row r="2835" spans="1:2" ht="12.75">
      <c r="A2835"/>
      <c r="B2835"/>
    </row>
    <row r="2836" spans="1:2" ht="12.75">
      <c r="A2836"/>
      <c r="B2836"/>
    </row>
    <row r="2837" spans="1:2" ht="12.75">
      <c r="A2837"/>
      <c r="B2837"/>
    </row>
    <row r="2838" spans="1:2" ht="12.75">
      <c r="A2838"/>
      <c r="B2838"/>
    </row>
    <row r="2839" spans="1:2" ht="12.75">
      <c r="A2839"/>
      <c r="B2839"/>
    </row>
    <row r="2840" spans="1:2" ht="12.75">
      <c r="A2840"/>
      <c r="B2840"/>
    </row>
    <row r="2841" spans="1:2" ht="12.75">
      <c r="A2841"/>
      <c r="B2841"/>
    </row>
    <row r="2842" spans="1:2" ht="12.75">
      <c r="A2842"/>
      <c r="B2842"/>
    </row>
    <row r="2843" spans="1:2" ht="12.75">
      <c r="A2843"/>
      <c r="B2843"/>
    </row>
    <row r="2844" spans="1:2" ht="12.75">
      <c r="A2844"/>
      <c r="B2844"/>
    </row>
    <row r="2845" spans="1:2" ht="12.75">
      <c r="A2845"/>
      <c r="B2845"/>
    </row>
    <row r="2846" spans="1:2" ht="12.75">
      <c r="A2846"/>
      <c r="B2846"/>
    </row>
    <row r="2847" spans="1:2" ht="12.75">
      <c r="A2847"/>
      <c r="B2847"/>
    </row>
    <row r="2848" spans="1:2" ht="12.75">
      <c r="A2848"/>
      <c r="B2848"/>
    </row>
    <row r="2849" spans="1:2" ht="12.75">
      <c r="A2849"/>
      <c r="B2849"/>
    </row>
    <row r="2850" spans="1:2" ht="12.75">
      <c r="A2850"/>
      <c r="B2850"/>
    </row>
    <row r="2851" spans="1:2" ht="12.75">
      <c r="A2851"/>
      <c r="B2851"/>
    </row>
    <row r="2852" spans="1:2" ht="12.75">
      <c r="A2852"/>
      <c r="B2852"/>
    </row>
    <row r="2853" spans="1:2" ht="12.75">
      <c r="A2853"/>
      <c r="B2853"/>
    </row>
    <row r="2854" spans="1:2" ht="12.75">
      <c r="A2854"/>
      <c r="B2854"/>
    </row>
    <row r="2855" spans="1:2" ht="12.75">
      <c r="A2855"/>
      <c r="B2855"/>
    </row>
    <row r="2856" spans="1:2" ht="12.75">
      <c r="A2856"/>
      <c r="B2856"/>
    </row>
    <row r="2857" spans="1:2" ht="12.75">
      <c r="A2857"/>
      <c r="B2857"/>
    </row>
    <row r="2858" spans="1:2" ht="12.75">
      <c r="A2858"/>
      <c r="B2858"/>
    </row>
    <row r="2859" spans="1:2" ht="12.75">
      <c r="A2859"/>
      <c r="B2859"/>
    </row>
    <row r="2860" spans="1:2" ht="12.75">
      <c r="A2860"/>
      <c r="B2860"/>
    </row>
    <row r="2861" spans="1:2" ht="12.75">
      <c r="A2861"/>
      <c r="B2861"/>
    </row>
    <row r="2862" spans="1:2" ht="12.75">
      <c r="A2862"/>
      <c r="B2862"/>
    </row>
    <row r="2863" spans="1:2" ht="12.75">
      <c r="A2863"/>
      <c r="B2863"/>
    </row>
    <row r="2864" spans="1:2" ht="12.75">
      <c r="A2864"/>
      <c r="B2864"/>
    </row>
    <row r="2865" spans="1:2" ht="12.75">
      <c r="A2865"/>
      <c r="B2865"/>
    </row>
    <row r="2866" spans="1:2" ht="12.75">
      <c r="A2866"/>
      <c r="B2866"/>
    </row>
    <row r="2867" spans="1:2" ht="12.75">
      <c r="A2867"/>
      <c r="B2867"/>
    </row>
    <row r="2868" spans="1:2" ht="12.75">
      <c r="A2868"/>
      <c r="B2868"/>
    </row>
    <row r="2869" spans="1:2" ht="12.75">
      <c r="A2869"/>
      <c r="B2869"/>
    </row>
    <row r="2870" spans="1:2" ht="12.75">
      <c r="A2870"/>
      <c r="B2870"/>
    </row>
    <row r="2871" spans="1:2" ht="12.75">
      <c r="A2871"/>
      <c r="B2871"/>
    </row>
    <row r="2872" spans="1:2" ht="12.75">
      <c r="A2872"/>
      <c r="B2872"/>
    </row>
    <row r="2873" spans="1:2" ht="12.75">
      <c r="A2873"/>
      <c r="B2873"/>
    </row>
    <row r="2874" spans="1:2" ht="12.75">
      <c r="A2874"/>
      <c r="B2874"/>
    </row>
    <row r="2875" spans="1:2" ht="12.75">
      <c r="A2875"/>
      <c r="B2875"/>
    </row>
    <row r="2876" spans="1:2" ht="12.75">
      <c r="A2876"/>
      <c r="B2876"/>
    </row>
    <row r="2877" spans="1:2" ht="12.75">
      <c r="A2877"/>
      <c r="B2877"/>
    </row>
    <row r="2878" spans="1:2" ht="12.75">
      <c r="A2878"/>
      <c r="B2878"/>
    </row>
    <row r="2879" spans="1:2" ht="12.75">
      <c r="A2879"/>
      <c r="B2879"/>
    </row>
    <row r="2880" spans="1:2" ht="12.75">
      <c r="A2880"/>
      <c r="B2880"/>
    </row>
    <row r="2881" spans="1:2" ht="12.75">
      <c r="A2881"/>
      <c r="B2881"/>
    </row>
    <row r="2882" spans="1:2" ht="12.75">
      <c r="A2882"/>
      <c r="B2882"/>
    </row>
    <row r="2883" spans="1:2" ht="12.75">
      <c r="A2883"/>
      <c r="B2883"/>
    </row>
    <row r="2884" spans="1:2" ht="12.75">
      <c r="A2884"/>
      <c r="B2884"/>
    </row>
    <row r="2885" spans="1:2" ht="12.75">
      <c r="A2885"/>
      <c r="B2885"/>
    </row>
    <row r="2886" spans="1:2" ht="12.75">
      <c r="A2886"/>
      <c r="B2886"/>
    </row>
    <row r="2887" spans="1:2" ht="12.75">
      <c r="A2887"/>
      <c r="B2887"/>
    </row>
    <row r="2888" spans="1:2" ht="12.75">
      <c r="A2888"/>
      <c r="B2888"/>
    </row>
    <row r="2889" spans="1:2" ht="12.75">
      <c r="A2889"/>
      <c r="B2889"/>
    </row>
    <row r="2890" spans="1:2" ht="12.75">
      <c r="A2890"/>
      <c r="B2890"/>
    </row>
    <row r="2891" spans="1:2" ht="12.75">
      <c r="A2891"/>
      <c r="B2891"/>
    </row>
    <row r="2892" spans="1:2" ht="12.75">
      <c r="A2892"/>
      <c r="B2892"/>
    </row>
    <row r="2893" spans="1:2" ht="12.75">
      <c r="A2893"/>
      <c r="B2893"/>
    </row>
    <row r="2894" spans="1:2" ht="12.75">
      <c r="A2894"/>
      <c r="B2894"/>
    </row>
    <row r="2895" spans="1:2" ht="12.75">
      <c r="A2895"/>
      <c r="B2895"/>
    </row>
    <row r="2896" spans="1:2" ht="12.75">
      <c r="A2896"/>
      <c r="B2896"/>
    </row>
    <row r="2897" spans="1:2" ht="12.75">
      <c r="A2897"/>
      <c r="B2897"/>
    </row>
    <row r="2898" spans="1:2" ht="12.75">
      <c r="A2898"/>
      <c r="B2898"/>
    </row>
    <row r="2899" spans="1:2" ht="12.75">
      <c r="A2899"/>
      <c r="B2899"/>
    </row>
    <row r="2900" spans="1:2" ht="12.75">
      <c r="A2900"/>
      <c r="B2900"/>
    </row>
    <row r="2901" spans="1:2" ht="12.75">
      <c r="A2901"/>
      <c r="B2901"/>
    </row>
    <row r="2902" spans="1:2" ht="12.75">
      <c r="A2902"/>
      <c r="B2902"/>
    </row>
    <row r="2903" spans="1:2" ht="12.75">
      <c r="A2903"/>
      <c r="B2903"/>
    </row>
    <row r="2904" spans="1:2" ht="12.75">
      <c r="A2904"/>
      <c r="B2904"/>
    </row>
    <row r="2905" spans="1:2" ht="12.75">
      <c r="A2905"/>
      <c r="B2905"/>
    </row>
    <row r="2906" spans="1:2" ht="12.75">
      <c r="A2906"/>
      <c r="B2906"/>
    </row>
    <row r="2907" spans="1:2" ht="12.75">
      <c r="A2907"/>
      <c r="B2907"/>
    </row>
    <row r="2908" spans="1:2" ht="12.75">
      <c r="A2908"/>
      <c r="B2908"/>
    </row>
    <row r="2909" spans="1:2" ht="12.75">
      <c r="A2909"/>
      <c r="B2909"/>
    </row>
    <row r="2910" spans="1:2" ht="12.75">
      <c r="A2910"/>
      <c r="B2910"/>
    </row>
    <row r="2911" spans="1:2" ht="12.75">
      <c r="A2911"/>
      <c r="B2911"/>
    </row>
    <row r="2912" spans="1:2" ht="12.75">
      <c r="A2912"/>
      <c r="B2912"/>
    </row>
    <row r="2913" spans="1:2" ht="12.75">
      <c r="A2913"/>
      <c r="B2913"/>
    </row>
    <row r="2914" spans="1:2" ht="12.75">
      <c r="A2914"/>
      <c r="B2914"/>
    </row>
    <row r="2915" spans="1:2" ht="12.75">
      <c r="A2915"/>
      <c r="B2915"/>
    </row>
    <row r="2916" spans="1:2" ht="12.75">
      <c r="A2916"/>
      <c r="B2916"/>
    </row>
    <row r="2917" spans="1:2" ht="12.75">
      <c r="A2917"/>
      <c r="B2917"/>
    </row>
    <row r="2918" spans="1:2" ht="12.75">
      <c r="A2918"/>
      <c r="B2918"/>
    </row>
    <row r="2919" spans="1:2" ht="12.75">
      <c r="A2919"/>
      <c r="B2919"/>
    </row>
    <row r="2920" spans="1:2" ht="12.75">
      <c r="A2920"/>
      <c r="B2920"/>
    </row>
    <row r="2921" spans="1:2" ht="12.75">
      <c r="A2921"/>
      <c r="B2921"/>
    </row>
    <row r="2922" spans="1:2" ht="12.75">
      <c r="A2922"/>
      <c r="B2922"/>
    </row>
    <row r="2923" spans="1:2" ht="12.75">
      <c r="A2923"/>
      <c r="B2923"/>
    </row>
    <row r="2924" spans="1:2" ht="12.75">
      <c r="A2924"/>
      <c r="B2924"/>
    </row>
    <row r="2925" spans="1:2" ht="12.75">
      <c r="A2925"/>
      <c r="B2925"/>
    </row>
    <row r="2926" spans="1:2" ht="12.75">
      <c r="A2926"/>
      <c r="B2926"/>
    </row>
    <row r="2927" spans="1:2" ht="12.75">
      <c r="A2927"/>
      <c r="B2927"/>
    </row>
    <row r="2928" spans="1:2" ht="12.75">
      <c r="A2928"/>
      <c r="B2928"/>
    </row>
    <row r="2929" spans="1:2" ht="12.75">
      <c r="A2929"/>
      <c r="B2929"/>
    </row>
    <row r="2930" spans="1:2" ht="12.75">
      <c r="A2930"/>
      <c r="B2930"/>
    </row>
    <row r="2931" spans="1:2" ht="12.75">
      <c r="A2931"/>
      <c r="B2931"/>
    </row>
    <row r="2932" spans="1:2" ht="12.75">
      <c r="A2932"/>
      <c r="B2932"/>
    </row>
    <row r="2933" spans="1:2" ht="12.75">
      <c r="A2933"/>
      <c r="B2933"/>
    </row>
    <row r="2934" spans="1:2" ht="12.75">
      <c r="A2934"/>
      <c r="B2934"/>
    </row>
    <row r="2935" spans="1:2" ht="12.75">
      <c r="A2935"/>
      <c r="B2935"/>
    </row>
    <row r="2936" spans="1:2" ht="12.75">
      <c r="A2936"/>
      <c r="B2936"/>
    </row>
    <row r="2937" spans="1:2" ht="12.75">
      <c r="A2937"/>
      <c r="B2937"/>
    </row>
    <row r="2938" spans="1:2" ht="12.75">
      <c r="A2938"/>
      <c r="B2938"/>
    </row>
    <row r="2939" spans="1:2" ht="12.75">
      <c r="A2939"/>
      <c r="B2939"/>
    </row>
    <row r="2940" spans="1:2" ht="12.75">
      <c r="A2940"/>
      <c r="B2940"/>
    </row>
    <row r="2941" spans="1:2" ht="12.75">
      <c r="A2941"/>
      <c r="B2941"/>
    </row>
    <row r="2942" spans="1:2" ht="12.75">
      <c r="A2942"/>
      <c r="B2942"/>
    </row>
    <row r="2943" spans="1:2" ht="12.75">
      <c r="A2943"/>
      <c r="B2943"/>
    </row>
    <row r="2944" spans="1:2" ht="12.75">
      <c r="A2944"/>
      <c r="B2944"/>
    </row>
    <row r="2945" spans="1:2" ht="12.75">
      <c r="A2945"/>
      <c r="B2945"/>
    </row>
    <row r="2946" spans="1:2" ht="12.75">
      <c r="A2946"/>
      <c r="B2946"/>
    </row>
    <row r="2947" spans="1:2" ht="12.75">
      <c r="A2947"/>
      <c r="B2947"/>
    </row>
    <row r="2948" spans="1:2" ht="12.75">
      <c r="A2948"/>
      <c r="B2948"/>
    </row>
    <row r="2949" spans="1:2" ht="12.75">
      <c r="A2949"/>
      <c r="B2949"/>
    </row>
    <row r="2950" spans="1:2" ht="12.75">
      <c r="A2950"/>
      <c r="B2950"/>
    </row>
    <row r="2951" spans="1:2" ht="12.75">
      <c r="A2951"/>
      <c r="B2951"/>
    </row>
    <row r="2952" spans="1:2" ht="12.75">
      <c r="A2952"/>
      <c r="B2952"/>
    </row>
    <row r="2953" spans="1:2" ht="12.75">
      <c r="A2953"/>
      <c r="B2953"/>
    </row>
    <row r="2954" spans="1:2" ht="12.75">
      <c r="A2954"/>
      <c r="B2954"/>
    </row>
    <row r="2955" spans="1:2" ht="12.75">
      <c r="A2955"/>
      <c r="B2955"/>
    </row>
    <row r="2956" spans="1:2" ht="12.75">
      <c r="A2956"/>
      <c r="B2956"/>
    </row>
    <row r="2957" spans="1:2" ht="12.75">
      <c r="A2957"/>
      <c r="B2957"/>
    </row>
    <row r="2958" spans="1:2" ht="12.75">
      <c r="A2958"/>
      <c r="B2958"/>
    </row>
    <row r="2959" spans="1:2" ht="12.75">
      <c r="A2959"/>
      <c r="B2959"/>
    </row>
    <row r="2960" spans="1:2" ht="12.75">
      <c r="A2960"/>
      <c r="B2960"/>
    </row>
    <row r="2961" spans="1:2" ht="12.75">
      <c r="A2961"/>
      <c r="B2961"/>
    </row>
    <row r="2962" spans="1:2" ht="12.75">
      <c r="A2962"/>
      <c r="B2962"/>
    </row>
    <row r="2963" spans="1:2" ht="12.75">
      <c r="A2963"/>
      <c r="B2963"/>
    </row>
    <row r="2964" spans="1:2" ht="12.75">
      <c r="A2964"/>
      <c r="B2964"/>
    </row>
    <row r="2965" spans="1:2" ht="12.75">
      <c r="A2965"/>
      <c r="B2965"/>
    </row>
    <row r="2966" spans="1:2" ht="12.75">
      <c r="A2966"/>
      <c r="B2966"/>
    </row>
    <row r="2967" spans="1:2" ht="12.75">
      <c r="A2967"/>
      <c r="B2967"/>
    </row>
    <row r="2968" spans="1:2" ht="12.75">
      <c r="A2968"/>
      <c r="B2968"/>
    </row>
    <row r="2969" spans="1:2" ht="12.75">
      <c r="A2969"/>
      <c r="B2969"/>
    </row>
    <row r="2970" spans="1:2" ht="12.75">
      <c r="A2970"/>
      <c r="B2970"/>
    </row>
    <row r="2971" spans="1:2" ht="12.75">
      <c r="A2971"/>
      <c r="B2971"/>
    </row>
    <row r="2972" spans="1:2" ht="12.75">
      <c r="A2972"/>
      <c r="B2972"/>
    </row>
    <row r="2973" spans="1:2" ht="12.75">
      <c r="A2973"/>
      <c r="B2973"/>
    </row>
    <row r="2974" spans="1:2" ht="12.75">
      <c r="A2974"/>
      <c r="B2974"/>
    </row>
    <row r="2975" spans="1:2" ht="12.75">
      <c r="A2975"/>
      <c r="B2975"/>
    </row>
    <row r="2976" spans="1:2" ht="12.75">
      <c r="A2976"/>
      <c r="B2976"/>
    </row>
    <row r="2977" spans="1:2" ht="12.75">
      <c r="A2977"/>
      <c r="B2977"/>
    </row>
    <row r="2978" spans="1:2" ht="12.75">
      <c r="A2978"/>
      <c r="B2978"/>
    </row>
    <row r="2979" spans="1:2" ht="12.75">
      <c r="A2979"/>
      <c r="B2979"/>
    </row>
    <row r="2980" spans="1:2" ht="12.75">
      <c r="A2980"/>
      <c r="B2980"/>
    </row>
    <row r="2981" spans="1:2" ht="12.75">
      <c r="A2981"/>
      <c r="B2981"/>
    </row>
    <row r="2982" spans="1:2" ht="12.75">
      <c r="A2982"/>
      <c r="B2982"/>
    </row>
    <row r="2983" spans="1:2" ht="12.75">
      <c r="A2983"/>
      <c r="B2983"/>
    </row>
    <row r="2984" spans="1:2" ht="12.75">
      <c r="A2984"/>
      <c r="B2984"/>
    </row>
    <row r="2985" spans="1:2" ht="12.75">
      <c r="A2985"/>
      <c r="B2985"/>
    </row>
    <row r="2986" spans="1:2" ht="12.75">
      <c r="A2986"/>
      <c r="B2986"/>
    </row>
    <row r="2987" spans="1:2" ht="12.75">
      <c r="A2987"/>
      <c r="B2987"/>
    </row>
    <row r="2988" spans="1:2" ht="12.75">
      <c r="A2988"/>
      <c r="B2988"/>
    </row>
    <row r="2989" spans="1:2" ht="12.75">
      <c r="A2989"/>
      <c r="B2989"/>
    </row>
    <row r="2990" spans="1:2" ht="12.75">
      <c r="A2990"/>
      <c r="B2990"/>
    </row>
    <row r="2991" spans="1:2" ht="12.75">
      <c r="A2991"/>
      <c r="B2991"/>
    </row>
    <row r="2992" spans="1:2" ht="12.75">
      <c r="A2992"/>
      <c r="B2992"/>
    </row>
    <row r="2993" spans="1:2" ht="12.75">
      <c r="A2993"/>
      <c r="B2993"/>
    </row>
    <row r="2994" spans="1:2" ht="12.75">
      <c r="A2994"/>
      <c r="B2994"/>
    </row>
    <row r="2995" spans="1:2" ht="12.75">
      <c r="A2995"/>
      <c r="B2995"/>
    </row>
    <row r="2996" spans="1:2" ht="12.75">
      <c r="A2996"/>
      <c r="B2996"/>
    </row>
    <row r="2997" spans="1:2" ht="12.75">
      <c r="A2997"/>
      <c r="B2997"/>
    </row>
    <row r="2998" spans="1:2" ht="12.75">
      <c r="A2998"/>
      <c r="B2998"/>
    </row>
    <row r="2999" spans="1:2" ht="12.75">
      <c r="A2999"/>
      <c r="B2999"/>
    </row>
    <row r="3000" spans="1:2" ht="12.75">
      <c r="A3000"/>
      <c r="B3000"/>
    </row>
    <row r="3001" spans="1:2" ht="12.75">
      <c r="A3001"/>
      <c r="B3001"/>
    </row>
    <row r="3002" spans="1:2" ht="12.75">
      <c r="A3002"/>
      <c r="B3002"/>
    </row>
    <row r="3003" spans="1:2" ht="12.75">
      <c r="A3003"/>
      <c r="B3003"/>
    </row>
    <row r="3004" spans="1:2" ht="12.75">
      <c r="A3004"/>
      <c r="B3004"/>
    </row>
    <row r="3005" spans="1:2" ht="12.75">
      <c r="A3005"/>
      <c r="B3005"/>
    </row>
    <row r="3006" spans="1:2" ht="12.75">
      <c r="A3006"/>
      <c r="B3006"/>
    </row>
    <row r="3007" spans="1:2" ht="12.75">
      <c r="A3007"/>
      <c r="B3007"/>
    </row>
    <row r="3008" spans="1:2" ht="12.75">
      <c r="A3008"/>
      <c r="B3008"/>
    </row>
    <row r="3009" spans="1:2" ht="12.75">
      <c r="A3009"/>
      <c r="B3009"/>
    </row>
    <row r="3010" spans="1:2" ht="12.75">
      <c r="A3010"/>
      <c r="B3010"/>
    </row>
    <row r="3011" spans="1:2" ht="12.75">
      <c r="A3011"/>
      <c r="B3011"/>
    </row>
    <row r="3012" spans="1:2" ht="12.75">
      <c r="A3012"/>
      <c r="B3012"/>
    </row>
    <row r="3013" spans="1:2" ht="12.75">
      <c r="A3013"/>
      <c r="B3013"/>
    </row>
    <row r="3014" spans="1:2" ht="12.75">
      <c r="A3014"/>
      <c r="B3014"/>
    </row>
    <row r="3015" spans="1:2" ht="12.75">
      <c r="A3015"/>
      <c r="B3015"/>
    </row>
    <row r="3016" spans="1:2" ht="12.75">
      <c r="A3016"/>
      <c r="B3016"/>
    </row>
    <row r="3017" spans="1:2" ht="12.75">
      <c r="A3017"/>
      <c r="B3017"/>
    </row>
    <row r="3018" spans="1:2" ht="12.75">
      <c r="A3018"/>
      <c r="B3018"/>
    </row>
    <row r="3019" spans="1:2" ht="12.75">
      <c r="A3019"/>
      <c r="B3019"/>
    </row>
    <row r="3020" spans="1:2" ht="12.75">
      <c r="A3020"/>
      <c r="B3020"/>
    </row>
    <row r="3021" spans="1:2" ht="12.75">
      <c r="A3021"/>
      <c r="B3021"/>
    </row>
    <row r="3022" spans="1:2" ht="12.75">
      <c r="A3022"/>
      <c r="B3022"/>
    </row>
    <row r="3023" spans="1:2" ht="12.75">
      <c r="A3023"/>
      <c r="B3023"/>
    </row>
    <row r="3024" spans="1:2" ht="12.75">
      <c r="A3024"/>
      <c r="B3024"/>
    </row>
    <row r="3025" spans="1:2" ht="12.75">
      <c r="A3025"/>
      <c r="B3025"/>
    </row>
    <row r="3026" spans="1:2" ht="12.75">
      <c r="A3026"/>
      <c r="B3026"/>
    </row>
    <row r="3027" spans="1:2" ht="12.75">
      <c r="A3027"/>
      <c r="B3027"/>
    </row>
    <row r="3028" spans="1:2" ht="12.75">
      <c r="A3028"/>
      <c r="B3028"/>
    </row>
    <row r="3029" spans="1:2" ht="12.75">
      <c r="A3029"/>
      <c r="B3029"/>
    </row>
    <row r="3030" spans="1:2" ht="12.75">
      <c r="A3030"/>
      <c r="B3030"/>
    </row>
    <row r="3031" spans="1:2" ht="12.75">
      <c r="A3031"/>
      <c r="B3031"/>
    </row>
    <row r="3032" spans="1:2" ht="12.75">
      <c r="A3032"/>
      <c r="B3032"/>
    </row>
    <row r="3033" spans="1:2" ht="12.75">
      <c r="A3033"/>
      <c r="B3033"/>
    </row>
    <row r="3034" spans="1:2" ht="12.75">
      <c r="A3034"/>
      <c r="B3034"/>
    </row>
    <row r="3035" spans="1:2" ht="12.75">
      <c r="A3035"/>
      <c r="B3035"/>
    </row>
    <row r="3036" spans="1:2" ht="12.75">
      <c r="A3036"/>
      <c r="B3036"/>
    </row>
    <row r="3037" spans="1:2" ht="12.75">
      <c r="A3037"/>
      <c r="B3037"/>
    </row>
    <row r="3038" spans="1:2" ht="12.75">
      <c r="A3038"/>
      <c r="B3038"/>
    </row>
    <row r="3039" spans="1:2" ht="12.75">
      <c r="A3039"/>
      <c r="B3039"/>
    </row>
    <row r="3040" spans="1:2" ht="12.75">
      <c r="A3040"/>
      <c r="B3040"/>
    </row>
    <row r="3041" spans="1:2" ht="12.75">
      <c r="A3041"/>
      <c r="B3041"/>
    </row>
    <row r="3042" spans="1:2" ht="12.75">
      <c r="A3042"/>
      <c r="B3042"/>
    </row>
    <row r="3043" spans="1:2" ht="12.75">
      <c r="A3043"/>
      <c r="B3043"/>
    </row>
    <row r="3044" spans="1:2" ht="12.75">
      <c r="A3044"/>
      <c r="B3044"/>
    </row>
    <row r="3045" spans="1:2" ht="12.75">
      <c r="A3045"/>
      <c r="B3045"/>
    </row>
    <row r="3046" spans="1:2" ht="12.75">
      <c r="A3046"/>
      <c r="B3046"/>
    </row>
    <row r="3047" spans="1:2" ht="12.75">
      <c r="A3047"/>
      <c r="B3047"/>
    </row>
    <row r="3048" spans="1:2" ht="12.75">
      <c r="A3048"/>
      <c r="B3048"/>
    </row>
    <row r="3049" spans="1:2" ht="12.75">
      <c r="A3049"/>
      <c r="B3049"/>
    </row>
    <row r="3050" spans="1:2" ht="12.75">
      <c r="A3050"/>
      <c r="B3050"/>
    </row>
    <row r="3051" spans="1:2" ht="12.75">
      <c r="A3051"/>
      <c r="B3051"/>
    </row>
    <row r="3052" spans="1:2" ht="12.75">
      <c r="A3052"/>
      <c r="B3052"/>
    </row>
    <row r="3053" spans="1:2" ht="12.75">
      <c r="A3053"/>
      <c r="B3053"/>
    </row>
    <row r="3054" spans="1:2" ht="12.75">
      <c r="A3054"/>
      <c r="B3054"/>
    </row>
    <row r="3055" spans="1:2" ht="12.75">
      <c r="A3055"/>
      <c r="B3055"/>
    </row>
    <row r="3056" spans="1:2" ht="12.75">
      <c r="A3056"/>
      <c r="B3056"/>
    </row>
    <row r="3057" spans="1:2" ht="12.75">
      <c r="A3057"/>
      <c r="B3057"/>
    </row>
    <row r="3058" spans="1:2" ht="12.75">
      <c r="A3058"/>
      <c r="B3058"/>
    </row>
    <row r="3059" spans="1:2" ht="12.75">
      <c r="A3059"/>
      <c r="B3059"/>
    </row>
    <row r="3060" spans="1:2" ht="12.75">
      <c r="A3060"/>
      <c r="B3060"/>
    </row>
    <row r="3061" spans="1:2" ht="12.75">
      <c r="A3061"/>
      <c r="B3061"/>
    </row>
    <row r="3062" spans="1:2" ht="12.75">
      <c r="A3062"/>
      <c r="B3062"/>
    </row>
    <row r="3063" spans="1:2" ht="12.75">
      <c r="A3063"/>
      <c r="B3063"/>
    </row>
    <row r="3064" spans="1:2" ht="12.75">
      <c r="A3064"/>
      <c r="B3064"/>
    </row>
    <row r="3065" spans="1:2" ht="12.75">
      <c r="A3065"/>
      <c r="B3065"/>
    </row>
    <row r="3066" spans="1:2" ht="12.75">
      <c r="A3066"/>
      <c r="B3066"/>
    </row>
    <row r="3067" spans="1:2" ht="12.75">
      <c r="A3067"/>
      <c r="B3067"/>
    </row>
    <row r="3068" spans="1:2" ht="12.75">
      <c r="A3068"/>
      <c r="B3068"/>
    </row>
    <row r="3069" spans="1:2" ht="12.75">
      <c r="A3069"/>
      <c r="B3069"/>
    </row>
    <row r="3070" spans="1:2" ht="12.75">
      <c r="A3070"/>
      <c r="B3070"/>
    </row>
    <row r="3071" spans="1:2" ht="12.75">
      <c r="A3071"/>
      <c r="B3071"/>
    </row>
    <row r="3072" spans="1:2" ht="12.75">
      <c r="A3072"/>
      <c r="B3072"/>
    </row>
    <row r="3073" spans="1:2" ht="12.75">
      <c r="A3073"/>
      <c r="B3073"/>
    </row>
    <row r="3074" spans="1:2" ht="12.75">
      <c r="A3074"/>
      <c r="B3074"/>
    </row>
    <row r="3075" spans="1:2" ht="12.75">
      <c r="A3075"/>
      <c r="B3075"/>
    </row>
    <row r="3076" spans="1:2" ht="12.75">
      <c r="A3076"/>
      <c r="B3076"/>
    </row>
    <row r="3077" spans="1:2" ht="12.75">
      <c r="A3077"/>
      <c r="B3077"/>
    </row>
    <row r="3078" spans="1:2" ht="12.75">
      <c r="A3078"/>
      <c r="B3078"/>
    </row>
    <row r="3079" spans="1:2" ht="12.75">
      <c r="A3079"/>
      <c r="B3079"/>
    </row>
    <row r="3080" spans="1:2" ht="12.75">
      <c r="A3080"/>
      <c r="B3080"/>
    </row>
    <row r="3081" spans="1:2" ht="12.75">
      <c r="A3081"/>
      <c r="B3081"/>
    </row>
    <row r="3082" spans="1:2" ht="12.75">
      <c r="A3082"/>
      <c r="B3082"/>
    </row>
    <row r="3083" spans="1:2" ht="12.75">
      <c r="A3083"/>
      <c r="B3083"/>
    </row>
    <row r="3084" spans="1:2" ht="12.75">
      <c r="A3084"/>
      <c r="B3084"/>
    </row>
    <row r="3085" spans="1:2" ht="12.75">
      <c r="A3085"/>
      <c r="B3085"/>
    </row>
    <row r="3086" spans="1:2" ht="12.75">
      <c r="A3086"/>
      <c r="B3086"/>
    </row>
    <row r="3087" spans="1:2" ht="12.75">
      <c r="A3087"/>
      <c r="B3087"/>
    </row>
    <row r="3088" spans="1:2" ht="12.75">
      <c r="A3088"/>
      <c r="B3088"/>
    </row>
    <row r="3089" spans="1:2" ht="12.75">
      <c r="A3089"/>
      <c r="B3089"/>
    </row>
    <row r="3090" spans="1:2" ht="12.75">
      <c r="A3090"/>
      <c r="B3090"/>
    </row>
    <row r="3091" spans="1:2" ht="12.75">
      <c r="A3091"/>
      <c r="B3091"/>
    </row>
    <row r="3092" spans="1:2" ht="12.75">
      <c r="A3092"/>
      <c r="B3092"/>
    </row>
    <row r="3093" spans="1:2" ht="12.75">
      <c r="A3093"/>
      <c r="B3093"/>
    </row>
    <row r="3094" spans="1:2" ht="12.75">
      <c r="A3094"/>
      <c r="B3094"/>
    </row>
    <row r="3095" spans="1:2" ht="12.75">
      <c r="A3095"/>
      <c r="B3095"/>
    </row>
    <row r="3096" spans="1:2" ht="12.75">
      <c r="A3096"/>
      <c r="B3096"/>
    </row>
    <row r="3097" spans="1:2" ht="12.75">
      <c r="A3097"/>
      <c r="B3097"/>
    </row>
    <row r="3098" spans="1:2" ht="12.75">
      <c r="A3098"/>
      <c r="B3098"/>
    </row>
    <row r="3099" spans="1:2" ht="12.75">
      <c r="A3099"/>
      <c r="B3099"/>
    </row>
    <row r="3100" spans="1:2" ht="12.75">
      <c r="A3100"/>
      <c r="B3100"/>
    </row>
    <row r="3101" spans="1:2" ht="12.75">
      <c r="A3101"/>
      <c r="B3101"/>
    </row>
    <row r="3102" spans="1:2" ht="12.75">
      <c r="A3102"/>
      <c r="B3102"/>
    </row>
    <row r="3103" spans="1:2" ht="12.75">
      <c r="A3103"/>
      <c r="B3103"/>
    </row>
    <row r="3104" spans="1:2" ht="12.75">
      <c r="A3104"/>
      <c r="B3104"/>
    </row>
    <row r="3105" spans="1:2" ht="12.75">
      <c r="A3105"/>
      <c r="B3105"/>
    </row>
    <row r="3106" spans="1:2" ht="12.75">
      <c r="A3106"/>
      <c r="B3106"/>
    </row>
    <row r="3107" spans="1:2" ht="12.75">
      <c r="A3107"/>
      <c r="B3107"/>
    </row>
    <row r="3108" spans="1:2" ht="12.75">
      <c r="A3108"/>
      <c r="B3108"/>
    </row>
    <row r="3109" spans="1:2" ht="12.75">
      <c r="A3109"/>
      <c r="B3109"/>
    </row>
    <row r="3110" spans="1:2" ht="12.75">
      <c r="A3110"/>
      <c r="B3110"/>
    </row>
    <row r="3111" spans="1:2" ht="12.75">
      <c r="A3111"/>
      <c r="B3111"/>
    </row>
    <row r="3112" spans="1:2" ht="12.75">
      <c r="A3112"/>
      <c r="B3112"/>
    </row>
    <row r="3113" spans="1:2" ht="12.75">
      <c r="A3113"/>
      <c r="B3113"/>
    </row>
    <row r="3114" spans="1:2" ht="12.75">
      <c r="A3114"/>
      <c r="B3114"/>
    </row>
    <row r="3115" spans="1:2" ht="12.75">
      <c r="A3115"/>
      <c r="B3115"/>
    </row>
    <row r="3116" spans="1:2" ht="12.75">
      <c r="A3116"/>
      <c r="B3116"/>
    </row>
    <row r="3117" spans="1:2" ht="12.75">
      <c r="A3117"/>
      <c r="B3117"/>
    </row>
    <row r="3118" spans="1:2" ht="12.75">
      <c r="A3118"/>
      <c r="B3118"/>
    </row>
    <row r="3119" spans="1:2" ht="12.75">
      <c r="A3119"/>
      <c r="B3119"/>
    </row>
    <row r="3120" ht="12.75">
      <c r="B3120"/>
    </row>
  </sheetData>
  <sheetProtection/>
  <mergeCells count="3">
    <mergeCell ref="B88:B89"/>
    <mergeCell ref="G3:N3"/>
    <mergeCell ref="D4:F6"/>
  </mergeCells>
  <printOptions/>
  <pageMargins left="0.7874015748031497" right="0.5905511811023623" top="0.7874015748031497" bottom="0.7874015748031497" header="0" footer="0"/>
  <pageSetup fitToHeight="0" fitToWidth="1" horizontalDpi="600" verticalDpi="600" orientation="landscape" paperSize="9" scale="77" r:id="rId1"/>
  <headerFooter alignWithMargins="0">
    <oddHeader>&amp;C&amp;"Arial,Tučné"&amp;14  Programový rozpočet obce Kanianka 
na roky 2016, 2017, 2018 v EUR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view="pageLayout" workbookViewId="0" topLeftCell="B46">
      <selection activeCell="C40" sqref="C40"/>
    </sheetView>
  </sheetViews>
  <sheetFormatPr defaultColWidth="9.140625" defaultRowHeight="12.75"/>
  <cols>
    <col min="1" max="1" width="3.57421875" style="1" customWidth="1"/>
    <col min="2" max="2" width="4.140625" style="13" customWidth="1"/>
    <col min="3" max="3" width="7.57421875" style="0" customWidth="1"/>
    <col min="4" max="4" width="3.421875" style="0" customWidth="1"/>
    <col min="5" max="5" width="31.421875" style="0" customWidth="1"/>
    <col min="6" max="6" width="9.00390625" style="0" customWidth="1"/>
    <col min="7" max="7" width="10.421875" style="0" hidden="1" customWidth="1"/>
    <col min="8" max="9" width="16.140625" style="0" bestFit="1" customWidth="1"/>
    <col min="10" max="10" width="13.140625" style="216" bestFit="1" customWidth="1"/>
    <col min="11" max="11" width="13.7109375" style="216" bestFit="1" customWidth="1"/>
    <col min="12" max="12" width="13.7109375" style="12" bestFit="1" customWidth="1"/>
    <col min="13" max="14" width="11.28125" style="12" bestFit="1" customWidth="1"/>
    <col min="15" max="15" width="10.8515625" style="448" bestFit="1" customWidth="1"/>
    <col min="17" max="17" width="9.140625" style="446" customWidth="1"/>
  </cols>
  <sheetData>
    <row r="1" spans="2:14" ht="15.75">
      <c r="B1" s="2" t="s">
        <v>8</v>
      </c>
      <c r="F1" s="3"/>
      <c r="G1" s="4" t="e">
        <f>G2-G7</f>
        <v>#REF!</v>
      </c>
      <c r="H1" s="4"/>
      <c r="I1" s="4"/>
      <c r="K1" s="529"/>
      <c r="L1" s="24">
        <f>L2-L7</f>
        <v>0</v>
      </c>
      <c r="M1" s="24">
        <f>M2-M7</f>
        <v>0</v>
      </c>
      <c r="N1" s="24">
        <f>N2-N7</f>
        <v>0</v>
      </c>
    </row>
    <row r="2" spans="2:14" ht="16.5" thickBot="1">
      <c r="B2" s="2"/>
      <c r="F2" s="3"/>
      <c r="G2" s="4" t="e">
        <f>SUM(G8:G10)</f>
        <v>#REF!</v>
      </c>
      <c r="H2" s="4"/>
      <c r="I2" s="4"/>
      <c r="K2" s="529"/>
      <c r="L2" s="24">
        <f>SUM(L8:L10)</f>
        <v>242610</v>
      </c>
      <c r="M2" s="24">
        <f>SUM(M8:M10)</f>
        <v>245210</v>
      </c>
      <c r="N2" s="24">
        <f>SUM(N8:N10)</f>
        <v>255360</v>
      </c>
    </row>
    <row r="3" spans="1:14" ht="16.5" thickBot="1">
      <c r="A3" s="52"/>
      <c r="B3" s="6"/>
      <c r="C3" s="53"/>
      <c r="D3" s="53"/>
      <c r="E3" s="54"/>
      <c r="F3" s="55"/>
      <c r="G3" s="640" t="s">
        <v>64</v>
      </c>
      <c r="H3" s="642"/>
      <c r="I3" s="642"/>
      <c r="J3" s="642"/>
      <c r="K3" s="642"/>
      <c r="L3" s="642"/>
      <c r="M3" s="642"/>
      <c r="N3" s="643"/>
    </row>
    <row r="4" spans="1:14" ht="12" customHeight="1">
      <c r="A4" s="56"/>
      <c r="B4" s="57" t="s">
        <v>22</v>
      </c>
      <c r="C4" s="58" t="s">
        <v>23</v>
      </c>
      <c r="D4" s="632" t="s">
        <v>24</v>
      </c>
      <c r="E4" s="633"/>
      <c r="F4" s="634"/>
      <c r="G4" s="59"/>
      <c r="H4" s="228" t="s">
        <v>258</v>
      </c>
      <c r="I4" s="228" t="s">
        <v>258</v>
      </c>
      <c r="J4" s="581" t="s">
        <v>304</v>
      </c>
      <c r="K4" s="482" t="s">
        <v>292</v>
      </c>
      <c r="L4" s="584">
        <v>2016</v>
      </c>
      <c r="M4" s="584">
        <v>2017</v>
      </c>
      <c r="N4" s="584">
        <v>2018</v>
      </c>
    </row>
    <row r="5" spans="1:14" ht="12" customHeight="1">
      <c r="A5" s="56"/>
      <c r="B5" s="57" t="s">
        <v>25</v>
      </c>
      <c r="C5" s="58" t="s">
        <v>26</v>
      </c>
      <c r="D5" s="635"/>
      <c r="E5" s="636"/>
      <c r="F5" s="637"/>
      <c r="G5" s="231" t="s">
        <v>27</v>
      </c>
      <c r="H5" s="374" t="s">
        <v>277</v>
      </c>
      <c r="I5" s="374" t="s">
        <v>289</v>
      </c>
      <c r="J5" s="582" t="s">
        <v>321</v>
      </c>
      <c r="K5" s="483" t="s">
        <v>305</v>
      </c>
      <c r="L5" s="425" t="s">
        <v>28</v>
      </c>
      <c r="M5" s="425" t="s">
        <v>28</v>
      </c>
      <c r="N5" s="585" t="s">
        <v>29</v>
      </c>
    </row>
    <row r="6" spans="1:14" ht="13.5" thickBot="1">
      <c r="A6" s="56"/>
      <c r="B6" s="57" t="s">
        <v>30</v>
      </c>
      <c r="C6" s="58" t="s">
        <v>31</v>
      </c>
      <c r="D6" s="644"/>
      <c r="E6" s="645"/>
      <c r="F6" s="646"/>
      <c r="G6" s="232">
        <v>1</v>
      </c>
      <c r="H6" s="233">
        <v>1</v>
      </c>
      <c r="I6" s="233">
        <v>2</v>
      </c>
      <c r="J6" s="435" t="s">
        <v>28</v>
      </c>
      <c r="K6" s="484">
        <v>3</v>
      </c>
      <c r="L6" s="424">
        <v>4</v>
      </c>
      <c r="M6" s="424">
        <v>5</v>
      </c>
      <c r="N6" s="586">
        <v>6</v>
      </c>
    </row>
    <row r="7" spans="1:15" ht="15.75" thickBot="1">
      <c r="A7" s="289">
        <v>1</v>
      </c>
      <c r="B7" s="284" t="s">
        <v>9</v>
      </c>
      <c r="C7" s="279"/>
      <c r="D7" s="280"/>
      <c r="E7" s="280"/>
      <c r="F7" s="281"/>
      <c r="G7" s="290" t="e">
        <f>G16+G36+G43+#REF!+#REF!+#REF!+#REF!+#REF!</f>
        <v>#REF!</v>
      </c>
      <c r="H7" s="283">
        <f>SUM(H8:H10)</f>
        <v>213213.1</v>
      </c>
      <c r="I7" s="283">
        <f aca="true" t="shared" si="0" ref="I7:N7">SUM(I8:I10)</f>
        <v>214761.87</v>
      </c>
      <c r="J7" s="537">
        <f t="shared" si="0"/>
        <v>307795</v>
      </c>
      <c r="K7" s="537">
        <f t="shared" si="0"/>
        <v>298329</v>
      </c>
      <c r="L7" s="537">
        <f t="shared" si="0"/>
        <v>242610</v>
      </c>
      <c r="M7" s="537">
        <f t="shared" si="0"/>
        <v>245210</v>
      </c>
      <c r="N7" s="537">
        <f t="shared" si="0"/>
        <v>255360</v>
      </c>
      <c r="O7" s="472"/>
    </row>
    <row r="8" spans="1:15" ht="15">
      <c r="A8" s="158">
        <f>A7+1</f>
        <v>2</v>
      </c>
      <c r="B8" s="350" t="s">
        <v>32</v>
      </c>
      <c r="C8" s="351" t="s">
        <v>33</v>
      </c>
      <c r="D8" s="352"/>
      <c r="E8" s="353"/>
      <c r="F8" s="354"/>
      <c r="G8" s="368" t="e">
        <f>G17+#REF!+#REF!+#REF!+#REF!+#REF!+#REF!+#REF!</f>
        <v>#REF!</v>
      </c>
      <c r="H8" s="375">
        <f aca="true" t="shared" si="1" ref="H8:N8">H12+H17+H37+H44</f>
        <v>213213.1</v>
      </c>
      <c r="I8" s="375">
        <f t="shared" si="1"/>
        <v>214761.87</v>
      </c>
      <c r="J8" s="538">
        <f t="shared" si="1"/>
        <v>260515</v>
      </c>
      <c r="K8" s="538">
        <f t="shared" si="1"/>
        <v>255949</v>
      </c>
      <c r="L8" s="538">
        <f t="shared" si="1"/>
        <v>242610</v>
      </c>
      <c r="M8" s="538">
        <f t="shared" si="1"/>
        <v>245210</v>
      </c>
      <c r="N8" s="538">
        <f t="shared" si="1"/>
        <v>255360</v>
      </c>
      <c r="O8" s="472"/>
    </row>
    <row r="9" spans="1:15" ht="15">
      <c r="A9" s="158">
        <f aca="true" t="shared" si="2" ref="A9:A47">A8+1</f>
        <v>3</v>
      </c>
      <c r="B9" s="350" t="s">
        <v>34</v>
      </c>
      <c r="C9" s="351" t="s">
        <v>35</v>
      </c>
      <c r="D9" s="352"/>
      <c r="E9" s="353"/>
      <c r="F9" s="354"/>
      <c r="G9" s="368" t="e">
        <f>G31+#REF!+#REF!+#REF!+#REF!</f>
        <v>#REF!</v>
      </c>
      <c r="H9" s="375">
        <f aca="true" t="shared" si="3" ref="H9:N9">H31+H40</f>
        <v>0</v>
      </c>
      <c r="I9" s="375">
        <f t="shared" si="3"/>
        <v>0</v>
      </c>
      <c r="J9" s="538">
        <f t="shared" si="3"/>
        <v>47280</v>
      </c>
      <c r="K9" s="538">
        <f t="shared" si="3"/>
        <v>42380</v>
      </c>
      <c r="L9" s="538">
        <f t="shared" si="3"/>
        <v>0</v>
      </c>
      <c r="M9" s="538">
        <f t="shared" si="3"/>
        <v>0</v>
      </c>
      <c r="N9" s="538">
        <f t="shared" si="3"/>
        <v>0</v>
      </c>
      <c r="O9" s="472"/>
    </row>
    <row r="10" spans="1:15" ht="15.75" thickBot="1">
      <c r="A10" s="158">
        <f t="shared" si="2"/>
        <v>4</v>
      </c>
      <c r="B10" s="358"/>
      <c r="C10" s="359" t="s">
        <v>36</v>
      </c>
      <c r="D10" s="360"/>
      <c r="E10" s="361"/>
      <c r="F10" s="362"/>
      <c r="G10" s="372">
        <v>0</v>
      </c>
      <c r="H10" s="376">
        <v>0</v>
      </c>
      <c r="I10" s="376">
        <v>0</v>
      </c>
      <c r="J10" s="539"/>
      <c r="K10" s="539"/>
      <c r="L10" s="539"/>
      <c r="M10" s="539"/>
      <c r="N10" s="539"/>
      <c r="O10" s="472"/>
    </row>
    <row r="11" spans="1:14" ht="13.5" thickTop="1">
      <c r="A11" s="158">
        <f t="shared" si="2"/>
        <v>5</v>
      </c>
      <c r="B11" s="159">
        <v>1</v>
      </c>
      <c r="C11" s="105" t="s">
        <v>165</v>
      </c>
      <c r="D11" s="65"/>
      <c r="E11" s="65"/>
      <c r="F11" s="66"/>
      <c r="G11" s="67" t="e">
        <f>G13+#REF!</f>
        <v>#REF!</v>
      </c>
      <c r="H11" s="254">
        <f>H12</f>
        <v>864.12</v>
      </c>
      <c r="I11" s="254">
        <f aca="true" t="shared" si="4" ref="I11:N11">I12</f>
        <v>810.13</v>
      </c>
      <c r="J11" s="587">
        <f t="shared" si="4"/>
        <v>760</v>
      </c>
      <c r="K11" s="587">
        <f t="shared" si="4"/>
        <v>760</v>
      </c>
      <c r="L11" s="587">
        <f t="shared" si="4"/>
        <v>770</v>
      </c>
      <c r="M11" s="587">
        <f t="shared" si="4"/>
        <v>770</v>
      </c>
      <c r="N11" s="587">
        <f t="shared" si="4"/>
        <v>770</v>
      </c>
    </row>
    <row r="12" spans="1:14" ht="12.75">
      <c r="A12" s="158">
        <f t="shared" si="2"/>
        <v>6</v>
      </c>
      <c r="B12" s="160"/>
      <c r="C12" s="85"/>
      <c r="D12" s="63" t="s">
        <v>33</v>
      </c>
      <c r="E12" s="76"/>
      <c r="F12" s="77"/>
      <c r="G12" s="7" t="e">
        <f>G13</f>
        <v>#REF!</v>
      </c>
      <c r="H12" s="259">
        <f>H13</f>
        <v>864.12</v>
      </c>
      <c r="I12" s="259">
        <f aca="true" t="shared" si="5" ref="I12:N12">I13</f>
        <v>810.13</v>
      </c>
      <c r="J12" s="588">
        <f t="shared" si="5"/>
        <v>760</v>
      </c>
      <c r="K12" s="588">
        <f t="shared" si="5"/>
        <v>760</v>
      </c>
      <c r="L12" s="588">
        <f t="shared" si="5"/>
        <v>770</v>
      </c>
      <c r="M12" s="588">
        <f t="shared" si="5"/>
        <v>770</v>
      </c>
      <c r="N12" s="588">
        <f t="shared" si="5"/>
        <v>770</v>
      </c>
    </row>
    <row r="13" spans="1:14" ht="12.75">
      <c r="A13" s="158">
        <f t="shared" si="2"/>
        <v>7</v>
      </c>
      <c r="B13" s="161"/>
      <c r="C13" s="106" t="s">
        <v>166</v>
      </c>
      <c r="D13" s="31" t="s">
        <v>165</v>
      </c>
      <c r="E13" s="32"/>
      <c r="F13" s="33"/>
      <c r="G13" s="89" t="e">
        <f>SUM(G14:G27)</f>
        <v>#REF!</v>
      </c>
      <c r="H13" s="257">
        <f>SUM(H14:H15)</f>
        <v>864.12</v>
      </c>
      <c r="I13" s="257">
        <f aca="true" t="shared" si="6" ref="I13:N13">SUM(I14:I15)</f>
        <v>810.13</v>
      </c>
      <c r="J13" s="532">
        <f t="shared" si="6"/>
        <v>760</v>
      </c>
      <c r="K13" s="532">
        <f t="shared" si="6"/>
        <v>760</v>
      </c>
      <c r="L13" s="532">
        <f t="shared" si="6"/>
        <v>770</v>
      </c>
      <c r="M13" s="532">
        <f t="shared" si="6"/>
        <v>770</v>
      </c>
      <c r="N13" s="532">
        <f t="shared" si="6"/>
        <v>770</v>
      </c>
    </row>
    <row r="14" spans="1:16" s="41" customFormat="1" ht="11.25">
      <c r="A14" s="487">
        <f t="shared" si="2"/>
        <v>8</v>
      </c>
      <c r="B14" s="497"/>
      <c r="C14" s="471">
        <v>630</v>
      </c>
      <c r="D14" s="498">
        <v>1</v>
      </c>
      <c r="E14" s="423" t="s">
        <v>159</v>
      </c>
      <c r="F14" s="499"/>
      <c r="G14" s="500"/>
      <c r="H14" s="509">
        <v>118.35</v>
      </c>
      <c r="I14" s="509">
        <v>158.4</v>
      </c>
      <c r="J14" s="540">
        <v>160</v>
      </c>
      <c r="K14" s="540">
        <v>160</v>
      </c>
      <c r="L14" s="540">
        <v>170</v>
      </c>
      <c r="M14" s="540">
        <v>170</v>
      </c>
      <c r="N14" s="540">
        <v>170</v>
      </c>
      <c r="O14" s="421"/>
      <c r="P14" s="471"/>
    </row>
    <row r="15" spans="1:16" s="41" customFormat="1" ht="11.25">
      <c r="A15" s="487">
        <f t="shared" si="2"/>
        <v>9</v>
      </c>
      <c r="B15" s="497"/>
      <c r="C15" s="471">
        <v>630</v>
      </c>
      <c r="D15" s="498">
        <v>2</v>
      </c>
      <c r="E15" s="422" t="s">
        <v>89</v>
      </c>
      <c r="F15" s="501"/>
      <c r="G15" s="500"/>
      <c r="H15" s="509">
        <v>745.77</v>
      </c>
      <c r="I15" s="509">
        <v>651.73</v>
      </c>
      <c r="J15" s="540">
        <v>600</v>
      </c>
      <c r="K15" s="540">
        <v>600</v>
      </c>
      <c r="L15" s="540">
        <v>600</v>
      </c>
      <c r="M15" s="540">
        <v>600</v>
      </c>
      <c r="N15" s="540">
        <v>600</v>
      </c>
      <c r="O15" s="421"/>
      <c r="P15" s="471"/>
    </row>
    <row r="16" spans="1:17" ht="12.75">
      <c r="A16" s="487">
        <f t="shared" si="2"/>
        <v>10</v>
      </c>
      <c r="B16" s="159">
        <v>2</v>
      </c>
      <c r="C16" s="105" t="s">
        <v>167</v>
      </c>
      <c r="D16" s="495"/>
      <c r="E16" s="495"/>
      <c r="F16" s="496"/>
      <c r="G16" s="67" t="e">
        <f>G18+G32</f>
        <v>#REF!</v>
      </c>
      <c r="H16" s="254">
        <f aca="true" t="shared" si="7" ref="H16:N16">SUM(H17+H31)</f>
        <v>175127.91</v>
      </c>
      <c r="I16" s="254">
        <f t="shared" si="7"/>
        <v>180819.69</v>
      </c>
      <c r="J16" s="587">
        <f t="shared" si="7"/>
        <v>234880</v>
      </c>
      <c r="K16" s="587">
        <f t="shared" si="7"/>
        <v>228372</v>
      </c>
      <c r="L16" s="587">
        <f t="shared" si="7"/>
        <v>197700</v>
      </c>
      <c r="M16" s="587">
        <f t="shared" si="7"/>
        <v>208200</v>
      </c>
      <c r="N16" s="587">
        <f t="shared" si="7"/>
        <v>218300</v>
      </c>
      <c r="P16" s="14"/>
      <c r="Q16"/>
    </row>
    <row r="17" spans="1:17" ht="12.75">
      <c r="A17" s="487">
        <f t="shared" si="2"/>
        <v>11</v>
      </c>
      <c r="B17" s="160"/>
      <c r="C17" s="85"/>
      <c r="D17" s="63" t="s">
        <v>33</v>
      </c>
      <c r="E17" s="76"/>
      <c r="F17" s="77"/>
      <c r="G17" s="7">
        <f>G18</f>
        <v>5682.799999999999</v>
      </c>
      <c r="H17" s="259">
        <f>H18</f>
        <v>175127.91</v>
      </c>
      <c r="I17" s="259">
        <f aca="true" t="shared" si="8" ref="I17:N17">I18</f>
        <v>180819.69</v>
      </c>
      <c r="J17" s="588">
        <f t="shared" si="8"/>
        <v>187600</v>
      </c>
      <c r="K17" s="588">
        <f t="shared" si="8"/>
        <v>185992</v>
      </c>
      <c r="L17" s="588">
        <f t="shared" si="8"/>
        <v>197700</v>
      </c>
      <c r="M17" s="588">
        <f t="shared" si="8"/>
        <v>208200</v>
      </c>
      <c r="N17" s="588">
        <f t="shared" si="8"/>
        <v>218300</v>
      </c>
      <c r="P17" s="14"/>
      <c r="Q17"/>
    </row>
    <row r="18" spans="1:17" ht="12.75">
      <c r="A18" s="487">
        <f t="shared" si="2"/>
        <v>12</v>
      </c>
      <c r="B18" s="219"/>
      <c r="C18" s="106" t="s">
        <v>0</v>
      </c>
      <c r="D18" s="31" t="s">
        <v>1</v>
      </c>
      <c r="E18" s="32"/>
      <c r="F18" s="33"/>
      <c r="G18" s="89">
        <f>SUM(G19:G27)</f>
        <v>5682.799999999999</v>
      </c>
      <c r="H18" s="257">
        <f>SUM(H19:H30)</f>
        <v>175127.91</v>
      </c>
      <c r="I18" s="257">
        <f aca="true" t="shared" si="9" ref="I18:N18">SUM(I19:I30)</f>
        <v>180819.69</v>
      </c>
      <c r="J18" s="532">
        <f t="shared" si="9"/>
        <v>187600</v>
      </c>
      <c r="K18" s="532">
        <f t="shared" si="9"/>
        <v>185992</v>
      </c>
      <c r="L18" s="532">
        <f t="shared" si="9"/>
        <v>197700</v>
      </c>
      <c r="M18" s="532">
        <f t="shared" si="9"/>
        <v>208200</v>
      </c>
      <c r="N18" s="532">
        <f t="shared" si="9"/>
        <v>218300</v>
      </c>
      <c r="P18" s="14"/>
      <c r="Q18"/>
    </row>
    <row r="19" spans="1:17" ht="12.75">
      <c r="A19" s="487">
        <f t="shared" si="2"/>
        <v>13</v>
      </c>
      <c r="B19" s="219"/>
      <c r="C19" s="248" t="s">
        <v>68</v>
      </c>
      <c r="D19" s="223" t="s">
        <v>37</v>
      </c>
      <c r="E19" s="247" t="s">
        <v>111</v>
      </c>
      <c r="F19" s="488"/>
      <c r="G19" s="213">
        <f>ROUND(M19/30.126,1)</f>
        <v>4192.4</v>
      </c>
      <c r="H19" s="509">
        <v>99933.55</v>
      </c>
      <c r="I19" s="509">
        <v>111871.02</v>
      </c>
      <c r="J19" s="540">
        <v>110400</v>
      </c>
      <c r="K19" s="540">
        <v>109900</v>
      </c>
      <c r="L19" s="540">
        <v>118100</v>
      </c>
      <c r="M19" s="540">
        <v>126300</v>
      </c>
      <c r="N19" s="540">
        <v>134500</v>
      </c>
      <c r="O19" s="421"/>
      <c r="P19" s="14"/>
      <c r="Q19"/>
    </row>
    <row r="20" spans="1:17" ht="12.75">
      <c r="A20" s="487">
        <f t="shared" si="2"/>
        <v>14</v>
      </c>
      <c r="B20" s="219"/>
      <c r="C20" s="248" t="s">
        <v>70</v>
      </c>
      <c r="D20" s="223" t="s">
        <v>40</v>
      </c>
      <c r="E20" s="206" t="s">
        <v>2</v>
      </c>
      <c r="F20" s="212"/>
      <c r="G20" s="213">
        <f>ROUND(M20/30.126,1)</f>
        <v>1490.4</v>
      </c>
      <c r="H20" s="509">
        <v>35527.02</v>
      </c>
      <c r="I20" s="509">
        <v>38873.02</v>
      </c>
      <c r="J20" s="540">
        <v>39000</v>
      </c>
      <c r="K20" s="540">
        <v>39192</v>
      </c>
      <c r="L20" s="540">
        <v>41600</v>
      </c>
      <c r="M20" s="540">
        <v>44900</v>
      </c>
      <c r="N20" s="540">
        <v>47800</v>
      </c>
      <c r="O20" s="421"/>
      <c r="P20" s="14"/>
      <c r="Q20"/>
    </row>
    <row r="21" spans="1:17" ht="12.75">
      <c r="A21" s="487" t="e">
        <f>#REF!+1</f>
        <v>#REF!</v>
      </c>
      <c r="B21" s="219"/>
      <c r="C21" s="248" t="s">
        <v>44</v>
      </c>
      <c r="D21" s="223" t="s">
        <v>41</v>
      </c>
      <c r="E21" s="8" t="s">
        <v>262</v>
      </c>
      <c r="F21" s="502"/>
      <c r="G21" s="503"/>
      <c r="H21" s="509">
        <v>18864.32</v>
      </c>
      <c r="I21" s="509">
        <v>13931.57</v>
      </c>
      <c r="J21" s="540">
        <v>19000</v>
      </c>
      <c r="K21" s="540">
        <v>15000</v>
      </c>
      <c r="L21" s="540">
        <v>15000</v>
      </c>
      <c r="M21" s="540">
        <v>14000</v>
      </c>
      <c r="N21" s="540">
        <v>13000</v>
      </c>
      <c r="O21" s="421"/>
      <c r="P21" s="14"/>
      <c r="Q21"/>
    </row>
    <row r="22" spans="1:17" ht="12.75">
      <c r="A22" s="487" t="e">
        <f>A21+1</f>
        <v>#REF!</v>
      </c>
      <c r="B22" s="219"/>
      <c r="C22" s="248" t="s">
        <v>44</v>
      </c>
      <c r="D22" s="223" t="s">
        <v>55</v>
      </c>
      <c r="E22" s="206" t="s">
        <v>168</v>
      </c>
      <c r="F22" s="502"/>
      <c r="G22" s="503"/>
      <c r="H22" s="509">
        <v>11014.74</v>
      </c>
      <c r="I22" s="509">
        <v>8537.94</v>
      </c>
      <c r="J22" s="540">
        <v>11000</v>
      </c>
      <c r="K22" s="540">
        <v>13900</v>
      </c>
      <c r="L22" s="540">
        <v>13900</v>
      </c>
      <c r="M22" s="540">
        <v>13900</v>
      </c>
      <c r="N22" s="540">
        <v>13900</v>
      </c>
      <c r="O22" s="421"/>
      <c r="P22" s="14"/>
      <c r="Q22"/>
    </row>
    <row r="23" spans="1:17" ht="12.75">
      <c r="A23" s="487">
        <v>18</v>
      </c>
      <c r="B23" s="219"/>
      <c r="C23" s="248" t="s">
        <v>44</v>
      </c>
      <c r="D23" s="223" t="s">
        <v>56</v>
      </c>
      <c r="E23" s="206" t="s">
        <v>169</v>
      </c>
      <c r="F23" s="502"/>
      <c r="G23" s="503"/>
      <c r="H23" s="509">
        <v>1050</v>
      </c>
      <c r="I23" s="509">
        <v>1099.05</v>
      </c>
      <c r="J23" s="540">
        <v>1500</v>
      </c>
      <c r="K23" s="540">
        <v>1700</v>
      </c>
      <c r="L23" s="540">
        <v>1700</v>
      </c>
      <c r="M23" s="540">
        <v>1700</v>
      </c>
      <c r="N23" s="540">
        <v>1700</v>
      </c>
      <c r="O23" s="421"/>
      <c r="P23" s="14"/>
      <c r="Q23"/>
    </row>
    <row r="24" spans="1:17" ht="12.75">
      <c r="A24" s="487">
        <v>19</v>
      </c>
      <c r="B24" s="219"/>
      <c r="C24" s="248" t="s">
        <v>44</v>
      </c>
      <c r="D24" s="223" t="s">
        <v>57</v>
      </c>
      <c r="E24" s="206" t="s">
        <v>150</v>
      </c>
      <c r="F24" s="502"/>
      <c r="G24" s="503"/>
      <c r="H24" s="509">
        <v>1471.4</v>
      </c>
      <c r="I24" s="509">
        <v>2242.15</v>
      </c>
      <c r="J24" s="540">
        <v>2200</v>
      </c>
      <c r="K24" s="540">
        <v>2900</v>
      </c>
      <c r="L24" s="540">
        <v>2900</v>
      </c>
      <c r="M24" s="540">
        <v>2900</v>
      </c>
      <c r="N24" s="540">
        <v>2900</v>
      </c>
      <c r="O24" s="421"/>
      <c r="P24" s="14"/>
      <c r="Q24"/>
    </row>
    <row r="25" spans="1:17" ht="12.75">
      <c r="A25" s="487">
        <v>20</v>
      </c>
      <c r="B25" s="219"/>
      <c r="C25" s="248" t="s">
        <v>44</v>
      </c>
      <c r="D25" s="223" t="s">
        <v>76</v>
      </c>
      <c r="E25" s="206" t="s">
        <v>282</v>
      </c>
      <c r="F25" s="502"/>
      <c r="G25" s="503"/>
      <c r="H25" s="509">
        <v>500</v>
      </c>
      <c r="I25" s="509">
        <v>0</v>
      </c>
      <c r="J25" s="540">
        <v>0</v>
      </c>
      <c r="K25" s="540">
        <v>0</v>
      </c>
      <c r="L25" s="540">
        <v>0</v>
      </c>
      <c r="M25" s="540">
        <v>0</v>
      </c>
      <c r="N25" s="540">
        <v>0</v>
      </c>
      <c r="P25" s="14"/>
      <c r="Q25"/>
    </row>
    <row r="26" spans="1:17" ht="12.75">
      <c r="A26" s="487">
        <v>21</v>
      </c>
      <c r="B26" s="219"/>
      <c r="C26" s="248" t="s">
        <v>44</v>
      </c>
      <c r="D26" s="223" t="s">
        <v>78</v>
      </c>
      <c r="E26" s="206" t="s">
        <v>219</v>
      </c>
      <c r="F26" s="502"/>
      <c r="G26" s="503"/>
      <c r="H26" s="509">
        <v>2937.02</v>
      </c>
      <c r="I26" s="509">
        <v>3275.18</v>
      </c>
      <c r="J26" s="540">
        <v>4500</v>
      </c>
      <c r="K26" s="540">
        <v>2900</v>
      </c>
      <c r="L26" s="540">
        <v>4500</v>
      </c>
      <c r="M26" s="540">
        <v>4500</v>
      </c>
      <c r="N26" s="540">
        <v>4500</v>
      </c>
      <c r="O26" s="421"/>
      <c r="P26" s="14"/>
      <c r="Q26"/>
    </row>
    <row r="27" spans="1:17" ht="12.75">
      <c r="A27" s="487">
        <f t="shared" si="2"/>
        <v>22</v>
      </c>
      <c r="B27" s="219"/>
      <c r="C27" s="248" t="s">
        <v>44</v>
      </c>
      <c r="D27" s="223" t="s">
        <v>79</v>
      </c>
      <c r="E27" s="206" t="s">
        <v>7</v>
      </c>
      <c r="F27" s="502"/>
      <c r="G27" s="503"/>
      <c r="H27" s="509">
        <v>1383.82</v>
      </c>
      <c r="I27" s="509">
        <v>989.76</v>
      </c>
      <c r="J27" s="540">
        <v>0</v>
      </c>
      <c r="K27" s="540">
        <v>500</v>
      </c>
      <c r="L27" s="540">
        <v>0</v>
      </c>
      <c r="M27" s="540">
        <v>0</v>
      </c>
      <c r="N27" s="540">
        <v>0</v>
      </c>
      <c r="O27" s="421"/>
      <c r="P27" s="14"/>
      <c r="Q27"/>
    </row>
    <row r="28" spans="1:17" ht="12.75">
      <c r="A28" s="487">
        <f>A27+1</f>
        <v>23</v>
      </c>
      <c r="B28" s="219"/>
      <c r="C28" s="224" t="s">
        <v>44</v>
      </c>
      <c r="D28" s="222" t="s">
        <v>81</v>
      </c>
      <c r="E28" s="206" t="s">
        <v>265</v>
      </c>
      <c r="F28" s="502"/>
      <c r="G28" s="503"/>
      <c r="H28" s="509">
        <v>104</v>
      </c>
      <c r="I28" s="509">
        <v>0</v>
      </c>
      <c r="J28" s="540">
        <v>0</v>
      </c>
      <c r="K28" s="540">
        <v>0</v>
      </c>
      <c r="L28" s="540">
        <v>0</v>
      </c>
      <c r="M28" s="540">
        <v>0</v>
      </c>
      <c r="N28" s="540">
        <v>0</v>
      </c>
      <c r="O28" s="421"/>
      <c r="P28" s="14"/>
      <c r="Q28"/>
    </row>
    <row r="29" spans="1:17" ht="12.75">
      <c r="A29" s="487">
        <f aca="true" t="shared" si="10" ref="A29:A36">A28+1</f>
        <v>24</v>
      </c>
      <c r="B29" s="219"/>
      <c r="C29" s="224" t="s">
        <v>44</v>
      </c>
      <c r="D29" s="222" t="s">
        <v>59</v>
      </c>
      <c r="E29" s="429" t="s">
        <v>273</v>
      </c>
      <c r="F29" s="502"/>
      <c r="G29" s="503"/>
      <c r="H29" s="509">
        <v>2342.04</v>
      </c>
      <c r="I29" s="509">
        <v>0</v>
      </c>
      <c r="J29" s="540">
        <v>0</v>
      </c>
      <c r="K29" s="540">
        <v>0</v>
      </c>
      <c r="L29" s="540">
        <v>0</v>
      </c>
      <c r="M29" s="540">
        <v>0</v>
      </c>
      <c r="N29" s="540">
        <v>0</v>
      </c>
      <c r="O29" s="421"/>
      <c r="P29" s="14"/>
      <c r="Q29"/>
    </row>
    <row r="30" spans="1:17" ht="12.75">
      <c r="A30" s="487"/>
      <c r="B30" s="219"/>
      <c r="C30" s="226" t="s">
        <v>44</v>
      </c>
      <c r="D30" s="222" t="s">
        <v>60</v>
      </c>
      <c r="E30" s="429" t="s">
        <v>296</v>
      </c>
      <c r="F30" s="505"/>
      <c r="G30" s="503"/>
      <c r="H30" s="509">
        <v>0</v>
      </c>
      <c r="I30" s="509">
        <v>0</v>
      </c>
      <c r="J30" s="540">
        <v>0</v>
      </c>
      <c r="K30" s="540">
        <v>0</v>
      </c>
      <c r="L30" s="540">
        <v>0</v>
      </c>
      <c r="M30" s="540">
        <v>0</v>
      </c>
      <c r="N30" s="540">
        <v>0</v>
      </c>
      <c r="O30" s="421"/>
      <c r="P30" s="14"/>
      <c r="Q30"/>
    </row>
    <row r="31" spans="1:17" ht="12.75">
      <c r="A31" s="487">
        <v>28</v>
      </c>
      <c r="B31" s="219"/>
      <c r="C31" s="226"/>
      <c r="D31" s="63" t="s">
        <v>35</v>
      </c>
      <c r="E31" s="504"/>
      <c r="F31" s="77"/>
      <c r="G31" s="7" t="e">
        <f>G32</f>
        <v>#REF!</v>
      </c>
      <c r="H31" s="255">
        <f>H32</f>
        <v>0</v>
      </c>
      <c r="I31" s="255">
        <f aca="true" t="shared" si="11" ref="I31:N31">I32</f>
        <v>0</v>
      </c>
      <c r="J31" s="589">
        <f t="shared" si="11"/>
        <v>47280</v>
      </c>
      <c r="K31" s="589">
        <f t="shared" si="11"/>
        <v>42380</v>
      </c>
      <c r="L31" s="589">
        <f t="shared" si="11"/>
        <v>0</v>
      </c>
      <c r="M31" s="589">
        <f t="shared" si="11"/>
        <v>0</v>
      </c>
      <c r="N31" s="589">
        <f t="shared" si="11"/>
        <v>0</v>
      </c>
      <c r="P31" s="14"/>
      <c r="Q31"/>
    </row>
    <row r="32" spans="1:16" s="9" customFormat="1" ht="12.75">
      <c r="A32" s="487">
        <f t="shared" si="10"/>
        <v>29</v>
      </c>
      <c r="B32" s="219"/>
      <c r="C32" s="106" t="s">
        <v>0</v>
      </c>
      <c r="D32" s="31" t="s">
        <v>1</v>
      </c>
      <c r="E32" s="32"/>
      <c r="F32" s="33"/>
      <c r="G32" s="89" t="e">
        <f>SUM(#REF!)</f>
        <v>#REF!</v>
      </c>
      <c r="H32" s="257">
        <f>SUM(H33:H34)</f>
        <v>0</v>
      </c>
      <c r="I32" s="257">
        <f aca="true" t="shared" si="12" ref="I32:N32">SUM(I33:I34)</f>
        <v>0</v>
      </c>
      <c r="J32" s="532">
        <f t="shared" si="12"/>
        <v>47280</v>
      </c>
      <c r="K32" s="532">
        <f t="shared" si="12"/>
        <v>42380</v>
      </c>
      <c r="L32" s="532">
        <f t="shared" si="12"/>
        <v>0</v>
      </c>
      <c r="M32" s="532">
        <f t="shared" si="12"/>
        <v>0</v>
      </c>
      <c r="N32" s="532">
        <f t="shared" si="12"/>
        <v>0</v>
      </c>
      <c r="O32" s="453"/>
      <c r="P32" s="469"/>
    </row>
    <row r="33" spans="1:16" s="9" customFormat="1" ht="12.75">
      <c r="A33" s="487">
        <f t="shared" si="10"/>
        <v>30</v>
      </c>
      <c r="B33" s="498"/>
      <c r="C33" s="347" t="s">
        <v>45</v>
      </c>
      <c r="D33" s="319" t="s">
        <v>37</v>
      </c>
      <c r="E33" s="473" t="s">
        <v>316</v>
      </c>
      <c r="F33" s="461"/>
      <c r="G33" s="462"/>
      <c r="H33" s="236">
        <v>0</v>
      </c>
      <c r="I33" s="236">
        <v>0</v>
      </c>
      <c r="J33" s="512">
        <v>8280</v>
      </c>
      <c r="K33" s="540">
        <v>8280</v>
      </c>
      <c r="L33" s="540">
        <v>0</v>
      </c>
      <c r="M33" s="540">
        <v>0</v>
      </c>
      <c r="N33" s="540">
        <v>0</v>
      </c>
      <c r="O33" s="453"/>
      <c r="P33" s="469"/>
    </row>
    <row r="34" spans="1:17" ht="12.75">
      <c r="A34" s="487">
        <f t="shared" si="10"/>
        <v>31</v>
      </c>
      <c r="B34" s="498"/>
      <c r="C34" s="347" t="s">
        <v>45</v>
      </c>
      <c r="D34" s="319" t="s">
        <v>40</v>
      </c>
      <c r="E34" s="429" t="s">
        <v>323</v>
      </c>
      <c r="F34" s="464"/>
      <c r="G34" s="51"/>
      <c r="H34" s="236">
        <v>0</v>
      </c>
      <c r="I34" s="236">
        <v>0</v>
      </c>
      <c r="J34" s="540">
        <v>39000</v>
      </c>
      <c r="K34" s="540">
        <v>34100</v>
      </c>
      <c r="L34" s="540">
        <v>0</v>
      </c>
      <c r="M34" s="540">
        <v>0</v>
      </c>
      <c r="N34" s="540">
        <v>0</v>
      </c>
      <c r="P34" s="14"/>
      <c r="Q34"/>
    </row>
    <row r="35" spans="1:17" ht="12.75">
      <c r="A35" s="487">
        <f t="shared" si="10"/>
        <v>32</v>
      </c>
      <c r="B35" s="498"/>
      <c r="C35" s="346" t="s">
        <v>45</v>
      </c>
      <c r="D35" s="319"/>
      <c r="E35" s="460"/>
      <c r="F35" s="464"/>
      <c r="G35" s="51"/>
      <c r="H35" s="458"/>
      <c r="I35" s="458"/>
      <c r="J35" s="512"/>
      <c r="K35" s="540"/>
      <c r="L35" s="463"/>
      <c r="M35" s="463"/>
      <c r="N35" s="463"/>
      <c r="P35" s="14"/>
      <c r="Q35"/>
    </row>
    <row r="36" spans="1:17" ht="12.75">
      <c r="A36" s="487">
        <f t="shared" si="10"/>
        <v>33</v>
      </c>
      <c r="B36" s="159">
        <v>3</v>
      </c>
      <c r="C36" s="105" t="s">
        <v>170</v>
      </c>
      <c r="D36" s="495"/>
      <c r="E36" s="495"/>
      <c r="F36" s="496"/>
      <c r="G36" s="67" t="e">
        <f>#REF!+#REF!+#REF!+#REF!+#REF!+#REF!+#REF!+#REF!</f>
        <v>#REF!</v>
      </c>
      <c r="H36" s="264">
        <f aca="true" t="shared" si="13" ref="H36:N36">H37+H40</f>
        <v>4355.76</v>
      </c>
      <c r="I36" s="264">
        <f t="shared" si="13"/>
        <v>0</v>
      </c>
      <c r="J36" s="541">
        <f t="shared" si="13"/>
        <v>35855</v>
      </c>
      <c r="K36" s="541">
        <f t="shared" si="13"/>
        <v>35455</v>
      </c>
      <c r="L36" s="541">
        <f t="shared" si="13"/>
        <v>0</v>
      </c>
      <c r="M36" s="541">
        <f t="shared" si="13"/>
        <v>0</v>
      </c>
      <c r="N36" s="541">
        <f t="shared" si="13"/>
        <v>0</v>
      </c>
      <c r="P36" s="14"/>
      <c r="Q36"/>
    </row>
    <row r="37" spans="1:17" ht="12.75">
      <c r="A37" s="487">
        <f t="shared" si="2"/>
        <v>34</v>
      </c>
      <c r="B37" s="163"/>
      <c r="C37" s="164"/>
      <c r="D37" s="63" t="s">
        <v>33</v>
      </c>
      <c r="E37" s="76"/>
      <c r="F37" s="77"/>
      <c r="G37" s="7" t="e">
        <f>#REF!</f>
        <v>#REF!</v>
      </c>
      <c r="H37" s="430">
        <f>SUM(H38:H39)</f>
        <v>4355.76</v>
      </c>
      <c r="I37" s="430">
        <f aca="true" t="shared" si="14" ref="I37:N37">SUM(I38:I39)</f>
        <v>0</v>
      </c>
      <c r="J37" s="590">
        <f t="shared" si="14"/>
        <v>35855</v>
      </c>
      <c r="K37" s="590">
        <f t="shared" si="14"/>
        <v>35455</v>
      </c>
      <c r="L37" s="591">
        <f t="shared" si="14"/>
        <v>0</v>
      </c>
      <c r="M37" s="591">
        <f t="shared" si="14"/>
        <v>0</v>
      </c>
      <c r="N37" s="591">
        <f t="shared" si="14"/>
        <v>0</v>
      </c>
      <c r="O37" s="474"/>
      <c r="P37" s="14"/>
      <c r="Q37"/>
    </row>
    <row r="38" spans="1:17" ht="12.75">
      <c r="A38" s="487" t="e">
        <f>#REF!+1</f>
        <v>#REF!</v>
      </c>
      <c r="B38" s="163"/>
      <c r="C38" s="248" t="s">
        <v>44</v>
      </c>
      <c r="D38" s="222" t="s">
        <v>37</v>
      </c>
      <c r="E38" s="429" t="s">
        <v>285</v>
      </c>
      <c r="F38" s="505"/>
      <c r="G38" s="503"/>
      <c r="H38" s="509">
        <v>4355.76</v>
      </c>
      <c r="I38" s="509">
        <v>0</v>
      </c>
      <c r="J38" s="540">
        <v>0</v>
      </c>
      <c r="K38" s="540">
        <v>0</v>
      </c>
      <c r="L38" s="540">
        <v>0</v>
      </c>
      <c r="M38" s="540">
        <v>0</v>
      </c>
      <c r="N38" s="540">
        <v>0</v>
      </c>
      <c r="O38" s="421"/>
      <c r="P38" s="14"/>
      <c r="Q38"/>
    </row>
    <row r="39" spans="1:17" ht="12.75">
      <c r="A39" s="487">
        <v>37</v>
      </c>
      <c r="B39" s="163"/>
      <c r="C39" s="248" t="s">
        <v>44</v>
      </c>
      <c r="D39" s="222" t="s">
        <v>40</v>
      </c>
      <c r="E39" s="429" t="s">
        <v>297</v>
      </c>
      <c r="F39" s="505"/>
      <c r="G39" s="503"/>
      <c r="H39" s="457">
        <v>0</v>
      </c>
      <c r="I39" s="457">
        <v>0</v>
      </c>
      <c r="J39" s="542">
        <v>35855</v>
      </c>
      <c r="K39" s="542">
        <v>35455</v>
      </c>
      <c r="L39" s="512">
        <v>0</v>
      </c>
      <c r="M39" s="540">
        <v>0</v>
      </c>
      <c r="N39" s="540">
        <v>0</v>
      </c>
      <c r="O39" s="457"/>
      <c r="P39" s="14"/>
      <c r="Q39"/>
    </row>
    <row r="40" spans="1:17" ht="12.75">
      <c r="A40" s="487">
        <v>38</v>
      </c>
      <c r="B40" s="163"/>
      <c r="C40" s="248"/>
      <c r="D40" s="63" t="s">
        <v>35</v>
      </c>
      <c r="E40" s="76"/>
      <c r="F40" s="77"/>
      <c r="G40" s="7" t="e">
        <f>#REF!</f>
        <v>#REF!</v>
      </c>
      <c r="H40" s="235">
        <f>H41</f>
        <v>0</v>
      </c>
      <c r="I40" s="430">
        <f aca="true" t="shared" si="15" ref="I40:N40">I41</f>
        <v>0</v>
      </c>
      <c r="J40" s="590">
        <f t="shared" si="15"/>
        <v>0</v>
      </c>
      <c r="K40" s="590">
        <f t="shared" si="15"/>
        <v>0</v>
      </c>
      <c r="L40" s="590">
        <f t="shared" si="15"/>
        <v>0</v>
      </c>
      <c r="M40" s="590">
        <f t="shared" si="15"/>
        <v>0</v>
      </c>
      <c r="N40" s="625">
        <f t="shared" si="15"/>
        <v>0</v>
      </c>
      <c r="O40" s="474"/>
      <c r="P40" s="14"/>
      <c r="Q40"/>
    </row>
    <row r="41" spans="1:17" ht="12.75">
      <c r="A41" s="487">
        <f t="shared" si="2"/>
        <v>39</v>
      </c>
      <c r="B41" s="163"/>
      <c r="C41" s="345" t="s">
        <v>3</v>
      </c>
      <c r="D41" s="320" t="s">
        <v>4</v>
      </c>
      <c r="E41" s="316"/>
      <c r="F41" s="317"/>
      <c r="G41" s="7"/>
      <c r="H41" s="257">
        <f>SUM(H42:H42)</f>
        <v>0</v>
      </c>
      <c r="I41" s="257">
        <f aca="true" t="shared" si="16" ref="I41:N41">SUM(I42:I42)</f>
        <v>0</v>
      </c>
      <c r="J41" s="532">
        <f t="shared" si="16"/>
        <v>0</v>
      </c>
      <c r="K41" s="532">
        <f t="shared" si="16"/>
        <v>0</v>
      </c>
      <c r="L41" s="532">
        <f t="shared" si="16"/>
        <v>0</v>
      </c>
      <c r="M41" s="532">
        <f t="shared" si="16"/>
        <v>0</v>
      </c>
      <c r="N41" s="532">
        <f t="shared" si="16"/>
        <v>0</v>
      </c>
      <c r="P41" s="14"/>
      <c r="Q41"/>
    </row>
    <row r="42" spans="1:17" ht="12.75">
      <c r="A42" s="487">
        <f>A41+1</f>
        <v>40</v>
      </c>
      <c r="B42" s="498"/>
      <c r="C42" s="248"/>
      <c r="D42" s="223"/>
      <c r="E42" s="333"/>
      <c r="F42" s="348"/>
      <c r="G42" s="51"/>
      <c r="H42" s="236">
        <v>0</v>
      </c>
      <c r="I42" s="236"/>
      <c r="J42" s="540"/>
      <c r="K42" s="540"/>
      <c r="L42" s="540"/>
      <c r="M42" s="540"/>
      <c r="N42" s="540"/>
      <c r="P42" s="14"/>
      <c r="Q42"/>
    </row>
    <row r="43" spans="1:17" ht="12.75">
      <c r="A43" s="487">
        <f t="shared" si="2"/>
        <v>41</v>
      </c>
      <c r="B43" s="159">
        <v>4</v>
      </c>
      <c r="C43" s="105" t="s">
        <v>232</v>
      </c>
      <c r="D43" s="495"/>
      <c r="E43" s="495"/>
      <c r="F43" s="496"/>
      <c r="G43" s="67" t="e">
        <f>#REF!+#REF!</f>
        <v>#REF!</v>
      </c>
      <c r="H43" s="254">
        <f aca="true" t="shared" si="17" ref="H43:N44">H44</f>
        <v>32865.31</v>
      </c>
      <c r="I43" s="254">
        <f t="shared" si="17"/>
        <v>33132.049999999996</v>
      </c>
      <c r="J43" s="587">
        <f t="shared" si="17"/>
        <v>36300</v>
      </c>
      <c r="K43" s="587">
        <f t="shared" si="17"/>
        <v>33742</v>
      </c>
      <c r="L43" s="587">
        <f t="shared" si="17"/>
        <v>44140</v>
      </c>
      <c r="M43" s="587">
        <f t="shared" si="17"/>
        <v>36240</v>
      </c>
      <c r="N43" s="587">
        <f t="shared" si="17"/>
        <v>36290</v>
      </c>
      <c r="P43" s="14"/>
      <c r="Q43"/>
    </row>
    <row r="44" spans="1:17" ht="12.75">
      <c r="A44" s="487">
        <f t="shared" si="2"/>
        <v>42</v>
      </c>
      <c r="B44" s="160"/>
      <c r="C44" s="85"/>
      <c r="D44" s="63" t="s">
        <v>33</v>
      </c>
      <c r="E44" s="76"/>
      <c r="F44" s="77"/>
      <c r="G44" s="7">
        <f>G45</f>
        <v>1040.4</v>
      </c>
      <c r="H44" s="259">
        <f t="shared" si="17"/>
        <v>32865.31</v>
      </c>
      <c r="I44" s="259">
        <f t="shared" si="17"/>
        <v>33132.049999999996</v>
      </c>
      <c r="J44" s="588">
        <f t="shared" si="17"/>
        <v>36300</v>
      </c>
      <c r="K44" s="588">
        <f t="shared" si="17"/>
        <v>33742</v>
      </c>
      <c r="L44" s="588">
        <f t="shared" si="17"/>
        <v>44140</v>
      </c>
      <c r="M44" s="588">
        <f t="shared" si="17"/>
        <v>36240</v>
      </c>
      <c r="N44" s="588">
        <f t="shared" si="17"/>
        <v>36290</v>
      </c>
      <c r="P44" s="14"/>
      <c r="Q44"/>
    </row>
    <row r="45" spans="1:17" ht="12.75">
      <c r="A45" s="487">
        <f t="shared" si="2"/>
        <v>43</v>
      </c>
      <c r="B45" s="219"/>
      <c r="C45" s="106" t="s">
        <v>5</v>
      </c>
      <c r="D45" s="31" t="s">
        <v>6</v>
      </c>
      <c r="E45" s="32"/>
      <c r="F45" s="33"/>
      <c r="G45" s="89">
        <f aca="true" t="shared" si="18" ref="G45:N45">SUM(G46:G58)</f>
        <v>1040.4</v>
      </c>
      <c r="H45" s="257">
        <f t="shared" si="18"/>
        <v>32865.31</v>
      </c>
      <c r="I45" s="257">
        <f t="shared" si="18"/>
        <v>33132.049999999996</v>
      </c>
      <c r="J45" s="532">
        <f t="shared" si="18"/>
        <v>36300</v>
      </c>
      <c r="K45" s="532">
        <f t="shared" si="18"/>
        <v>33742</v>
      </c>
      <c r="L45" s="532">
        <f t="shared" si="18"/>
        <v>44140</v>
      </c>
      <c r="M45" s="532">
        <f t="shared" si="18"/>
        <v>36240</v>
      </c>
      <c r="N45" s="532">
        <f t="shared" si="18"/>
        <v>36290</v>
      </c>
      <c r="P45" s="14"/>
      <c r="Q45"/>
    </row>
    <row r="46" spans="1:17" ht="12.75">
      <c r="A46" s="487">
        <f t="shared" si="2"/>
        <v>44</v>
      </c>
      <c r="B46" s="219"/>
      <c r="C46" s="248" t="s">
        <v>68</v>
      </c>
      <c r="D46" s="223" t="s">
        <v>37</v>
      </c>
      <c r="E46" s="247" t="s">
        <v>116</v>
      </c>
      <c r="F46" s="488"/>
      <c r="G46" s="213">
        <f>ROUND(M46/30.126,1)</f>
        <v>763.5</v>
      </c>
      <c r="H46" s="509">
        <v>17061.8</v>
      </c>
      <c r="I46" s="509">
        <v>20824.59</v>
      </c>
      <c r="J46" s="512">
        <v>21830</v>
      </c>
      <c r="K46" s="540">
        <v>21000</v>
      </c>
      <c r="L46" s="540">
        <v>23000</v>
      </c>
      <c r="M46" s="540">
        <v>23000</v>
      </c>
      <c r="N46" s="540">
        <v>23000</v>
      </c>
      <c r="O46" s="421"/>
      <c r="P46" s="14"/>
      <c r="Q46"/>
    </row>
    <row r="47" spans="1:17" ht="12.75">
      <c r="A47" s="487">
        <f t="shared" si="2"/>
        <v>45</v>
      </c>
      <c r="B47" s="219"/>
      <c r="C47" s="248" t="s">
        <v>70</v>
      </c>
      <c r="D47" s="223" t="s">
        <v>40</v>
      </c>
      <c r="E47" s="206" t="s">
        <v>2</v>
      </c>
      <c r="F47" s="212"/>
      <c r="G47" s="213">
        <f>ROUND(M47/30.126,1)</f>
        <v>268.9</v>
      </c>
      <c r="H47" s="509">
        <v>6278.09</v>
      </c>
      <c r="I47" s="509">
        <v>7010.28</v>
      </c>
      <c r="J47" s="512">
        <v>7400</v>
      </c>
      <c r="K47" s="540">
        <v>7400</v>
      </c>
      <c r="L47" s="540">
        <v>8100</v>
      </c>
      <c r="M47" s="540">
        <v>8100</v>
      </c>
      <c r="N47" s="540">
        <v>8100</v>
      </c>
      <c r="O47" s="14"/>
      <c r="Q47"/>
    </row>
    <row r="48" spans="1:17" ht="12.75">
      <c r="A48" s="487">
        <v>46</v>
      </c>
      <c r="B48" s="219"/>
      <c r="C48" s="248" t="s">
        <v>44</v>
      </c>
      <c r="D48" s="223" t="s">
        <v>41</v>
      </c>
      <c r="E48" s="206" t="s">
        <v>267</v>
      </c>
      <c r="F48" s="212"/>
      <c r="G48" s="213">
        <f>ROUND(M48/30.126,1)</f>
        <v>8</v>
      </c>
      <c r="H48" s="509">
        <v>182.48</v>
      </c>
      <c r="I48" s="509">
        <v>205.29</v>
      </c>
      <c r="J48" s="512">
        <v>270</v>
      </c>
      <c r="K48" s="540">
        <v>242</v>
      </c>
      <c r="L48" s="540">
        <v>240</v>
      </c>
      <c r="M48" s="540">
        <v>240</v>
      </c>
      <c r="N48" s="540">
        <v>240</v>
      </c>
      <c r="O48" s="14"/>
      <c r="Q48"/>
    </row>
    <row r="49" spans="1:17" ht="12.75">
      <c r="A49" s="487">
        <f aca="true" t="shared" si="19" ref="A49:A56">A48+1</f>
        <v>47</v>
      </c>
      <c r="B49" s="219"/>
      <c r="C49" s="346" t="s">
        <v>44</v>
      </c>
      <c r="D49" s="271" t="s">
        <v>55</v>
      </c>
      <c r="E49" s="8" t="s">
        <v>168</v>
      </c>
      <c r="F49" s="212"/>
      <c r="G49" s="213"/>
      <c r="H49" s="509">
        <v>7445.01</v>
      </c>
      <c r="I49" s="509">
        <v>1721.35</v>
      </c>
      <c r="J49" s="512">
        <v>3000</v>
      </c>
      <c r="K49" s="540">
        <v>2900</v>
      </c>
      <c r="L49" s="540">
        <v>2300</v>
      </c>
      <c r="M49" s="540">
        <v>2300</v>
      </c>
      <c r="N49" s="540">
        <v>2300</v>
      </c>
      <c r="O49" s="14"/>
      <c r="Q49"/>
    </row>
    <row r="50" spans="1:17" ht="12.75">
      <c r="A50" s="487"/>
      <c r="B50" s="219"/>
      <c r="C50" s="346" t="s">
        <v>44</v>
      </c>
      <c r="D50" s="271" t="s">
        <v>56</v>
      </c>
      <c r="E50" s="8" t="s">
        <v>330</v>
      </c>
      <c r="F50" s="212"/>
      <c r="G50" s="213"/>
      <c r="H50" s="509">
        <v>0</v>
      </c>
      <c r="I50" s="509">
        <v>0</v>
      </c>
      <c r="J50" s="512">
        <v>0</v>
      </c>
      <c r="K50" s="540">
        <v>0</v>
      </c>
      <c r="L50" s="540">
        <v>4000</v>
      </c>
      <c r="M50" s="540">
        <v>100</v>
      </c>
      <c r="N50" s="540">
        <v>150</v>
      </c>
      <c r="O50" s="14"/>
      <c r="Q50"/>
    </row>
    <row r="51" spans="1:17" ht="12.75">
      <c r="A51" s="487">
        <f>A49+1</f>
        <v>48</v>
      </c>
      <c r="B51" s="219"/>
      <c r="C51" s="248" t="s">
        <v>44</v>
      </c>
      <c r="D51" s="223" t="s">
        <v>57</v>
      </c>
      <c r="E51" s="206" t="s">
        <v>169</v>
      </c>
      <c r="F51" s="212"/>
      <c r="G51" s="213"/>
      <c r="H51" s="509">
        <v>98.42</v>
      </c>
      <c r="I51" s="509">
        <v>804.26</v>
      </c>
      <c r="J51" s="512">
        <v>1500</v>
      </c>
      <c r="K51" s="540">
        <v>350</v>
      </c>
      <c r="L51" s="540">
        <v>1000</v>
      </c>
      <c r="M51" s="540">
        <v>1000</v>
      </c>
      <c r="N51" s="540">
        <v>1000</v>
      </c>
      <c r="O51" s="14"/>
      <c r="Q51"/>
    </row>
    <row r="52" spans="1:17" ht="12.75">
      <c r="A52" s="487"/>
      <c r="B52" s="219"/>
      <c r="C52" s="248" t="s">
        <v>44</v>
      </c>
      <c r="D52" s="223" t="s">
        <v>76</v>
      </c>
      <c r="E52" s="206" t="s">
        <v>331</v>
      </c>
      <c r="F52" s="212"/>
      <c r="G52" s="213"/>
      <c r="H52" s="509">
        <v>0</v>
      </c>
      <c r="I52" s="509">
        <v>0</v>
      </c>
      <c r="J52" s="512">
        <v>0</v>
      </c>
      <c r="K52" s="540">
        <v>0</v>
      </c>
      <c r="L52" s="540">
        <v>4000</v>
      </c>
      <c r="M52" s="540">
        <v>0</v>
      </c>
      <c r="N52" s="540">
        <v>0</v>
      </c>
      <c r="O52" s="14"/>
      <c r="Q52"/>
    </row>
    <row r="53" spans="1:17" ht="12.75">
      <c r="A53" s="487">
        <f>A51+1</f>
        <v>49</v>
      </c>
      <c r="B53" s="219"/>
      <c r="C53" s="248" t="s">
        <v>217</v>
      </c>
      <c r="D53" s="223" t="s">
        <v>78</v>
      </c>
      <c r="E53" s="206" t="s">
        <v>150</v>
      </c>
      <c r="F53" s="212"/>
      <c r="G53" s="213"/>
      <c r="H53" s="509">
        <v>79.48</v>
      </c>
      <c r="I53" s="509">
        <v>1064.51</v>
      </c>
      <c r="J53" s="512">
        <v>1400</v>
      </c>
      <c r="K53" s="540">
        <v>500</v>
      </c>
      <c r="L53" s="540">
        <v>150</v>
      </c>
      <c r="M53" s="540">
        <v>150</v>
      </c>
      <c r="N53" s="540">
        <v>150</v>
      </c>
      <c r="O53" s="14"/>
      <c r="Q53"/>
    </row>
    <row r="54" spans="1:17" ht="12.75">
      <c r="A54" s="487">
        <f t="shared" si="19"/>
        <v>50</v>
      </c>
      <c r="B54" s="219"/>
      <c r="C54" s="248" t="s">
        <v>44</v>
      </c>
      <c r="D54" s="223" t="s">
        <v>79</v>
      </c>
      <c r="E54" s="206" t="s">
        <v>219</v>
      </c>
      <c r="F54" s="212"/>
      <c r="G54" s="213"/>
      <c r="H54" s="509">
        <v>736.03</v>
      </c>
      <c r="I54" s="509">
        <v>1273.22</v>
      </c>
      <c r="J54" s="512">
        <v>900</v>
      </c>
      <c r="K54" s="540">
        <v>1350</v>
      </c>
      <c r="L54" s="540">
        <v>1350</v>
      </c>
      <c r="M54" s="540">
        <v>1350</v>
      </c>
      <c r="N54" s="540">
        <v>1350</v>
      </c>
      <c r="O54" s="14"/>
      <c r="Q54"/>
    </row>
    <row r="55" spans="1:17" ht="12.75">
      <c r="A55" s="487">
        <f t="shared" si="19"/>
        <v>51</v>
      </c>
      <c r="B55" s="219"/>
      <c r="C55" s="248" t="s">
        <v>44</v>
      </c>
      <c r="D55" s="223" t="s">
        <v>81</v>
      </c>
      <c r="E55" s="206" t="s">
        <v>248</v>
      </c>
      <c r="F55" s="212"/>
      <c r="G55" s="213"/>
      <c r="H55" s="509">
        <v>75</v>
      </c>
      <c r="I55" s="509">
        <v>80</v>
      </c>
      <c r="J55" s="512">
        <v>0</v>
      </c>
      <c r="K55" s="540">
        <v>0</v>
      </c>
      <c r="L55" s="540">
        <v>0</v>
      </c>
      <c r="M55" s="540">
        <v>0</v>
      </c>
      <c r="N55" s="540">
        <v>0</v>
      </c>
      <c r="O55" s="14"/>
      <c r="P55" s="446"/>
      <c r="Q55"/>
    </row>
    <row r="56" spans="1:17" ht="12.75">
      <c r="A56" s="487">
        <f t="shared" si="19"/>
        <v>52</v>
      </c>
      <c r="B56" s="219"/>
      <c r="C56" s="248" t="s">
        <v>44</v>
      </c>
      <c r="D56" s="223" t="s">
        <v>59</v>
      </c>
      <c r="E56" s="207" t="s">
        <v>236</v>
      </c>
      <c r="F56" s="217"/>
      <c r="G56" s="213"/>
      <c r="H56" s="509">
        <v>577</v>
      </c>
      <c r="I56" s="509">
        <v>0</v>
      </c>
      <c r="J56" s="512">
        <v>0</v>
      </c>
      <c r="K56" s="540">
        <v>0</v>
      </c>
      <c r="L56" s="540">
        <v>0</v>
      </c>
      <c r="M56" s="540">
        <v>0</v>
      </c>
      <c r="N56" s="540">
        <v>0</v>
      </c>
      <c r="O56" s="14"/>
      <c r="P56" s="446"/>
      <c r="Q56"/>
    </row>
    <row r="57" spans="1:17" ht="12.75">
      <c r="A57" s="487">
        <v>53</v>
      </c>
      <c r="B57" s="219"/>
      <c r="C57" s="248" t="s">
        <v>44</v>
      </c>
      <c r="D57" s="223" t="s">
        <v>60</v>
      </c>
      <c r="E57" s="207" t="s">
        <v>288</v>
      </c>
      <c r="F57" s="217"/>
      <c r="G57" s="213"/>
      <c r="H57" s="509">
        <v>332</v>
      </c>
      <c r="I57" s="509">
        <v>100</v>
      </c>
      <c r="J57" s="512">
        <v>0</v>
      </c>
      <c r="K57" s="540">
        <v>0</v>
      </c>
      <c r="L57" s="540">
        <v>0</v>
      </c>
      <c r="M57" s="540">
        <v>0</v>
      </c>
      <c r="N57" s="540">
        <v>0</v>
      </c>
      <c r="O57" s="14"/>
      <c r="P57" s="446"/>
      <c r="Q57"/>
    </row>
    <row r="58" spans="1:17" ht="13.5" thickBot="1">
      <c r="A58" s="489">
        <v>54</v>
      </c>
      <c r="B58" s="490"/>
      <c r="C58" s="491" t="s">
        <v>44</v>
      </c>
      <c r="D58" s="211" t="s">
        <v>61</v>
      </c>
      <c r="E58" s="492" t="s">
        <v>7</v>
      </c>
      <c r="F58" s="493"/>
      <c r="G58" s="494"/>
      <c r="H58" s="510">
        <v>0</v>
      </c>
      <c r="I58" s="510">
        <v>48.55</v>
      </c>
      <c r="J58" s="434">
        <v>0</v>
      </c>
      <c r="K58" s="434">
        <v>0</v>
      </c>
      <c r="L58" s="434">
        <v>0</v>
      </c>
      <c r="M58" s="434">
        <v>0</v>
      </c>
      <c r="N58" s="434">
        <v>0</v>
      </c>
      <c r="O58" s="14"/>
      <c r="P58" s="446"/>
      <c r="Q58"/>
    </row>
    <row r="61" ht="12.75">
      <c r="E61" s="13"/>
    </row>
    <row r="63" ht="12.75">
      <c r="N63" s="426"/>
    </row>
    <row r="64" ht="12.75">
      <c r="C64" s="155" t="s">
        <v>287</v>
      </c>
    </row>
  </sheetData>
  <sheetProtection/>
  <mergeCells count="2">
    <mergeCell ref="G3:N3"/>
    <mergeCell ref="D4:F6"/>
  </mergeCells>
  <printOptions/>
  <pageMargins left="0.7874015748031497" right="0.5905511811023623" top="0.7874015748031497" bottom="0.7874015748031497" header="0" footer="0"/>
  <pageSetup fitToHeight="0" fitToWidth="1" horizontalDpi="600" verticalDpi="600" orientation="landscape" paperSize="9" scale="81" r:id="rId1"/>
  <headerFooter alignWithMargins="0">
    <oddHeader>&amp;C&amp;"Arial,Tučné"&amp;14  Programový rozpočet obce Kanianka 
na roky 2016, 2017, 2018 v EUR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0"/>
  <sheetViews>
    <sheetView view="pageLayout" workbookViewId="0" topLeftCell="A1">
      <selection activeCell="C72" sqref="C72"/>
    </sheetView>
  </sheetViews>
  <sheetFormatPr defaultColWidth="9.140625" defaultRowHeight="12.75"/>
  <cols>
    <col min="1" max="1" width="3.57421875" style="1" customWidth="1"/>
    <col min="2" max="2" width="4.140625" style="13" customWidth="1"/>
    <col min="3" max="3" width="7.57421875" style="0" customWidth="1"/>
    <col min="4" max="4" width="3.421875" style="0" customWidth="1"/>
    <col min="5" max="5" width="31.421875" style="0" customWidth="1"/>
    <col min="6" max="6" width="8.8515625" style="0" customWidth="1"/>
    <col min="7" max="7" width="11.57421875" style="0" hidden="1" customWidth="1"/>
    <col min="8" max="8" width="14.7109375" style="0" bestFit="1" customWidth="1"/>
    <col min="9" max="9" width="15.140625" style="0" bestFit="1" customWidth="1"/>
    <col min="10" max="10" width="13.140625" style="216" bestFit="1" customWidth="1"/>
    <col min="11" max="11" width="12.28125" style="216" bestFit="1" customWidth="1"/>
    <col min="12" max="12" width="10.140625" style="12" customWidth="1"/>
    <col min="13" max="13" width="9.421875" style="12" customWidth="1"/>
    <col min="14" max="14" width="10.421875" style="12" customWidth="1"/>
    <col min="15" max="16" width="9.140625" style="451" customWidth="1"/>
  </cols>
  <sheetData>
    <row r="1" spans="2:14" ht="15.75">
      <c r="B1" s="2" t="s">
        <v>21</v>
      </c>
      <c r="F1" s="3"/>
      <c r="G1" s="4" t="e">
        <f>G2-G7</f>
        <v>#REF!</v>
      </c>
      <c r="H1" s="4"/>
      <c r="I1" s="4"/>
      <c r="K1" s="216" t="s">
        <v>287</v>
      </c>
      <c r="L1" s="5">
        <f>L2-L7</f>
        <v>0</v>
      </c>
      <c r="M1" s="5">
        <f>M2-M7</f>
        <v>0</v>
      </c>
      <c r="N1" s="5">
        <f>N2-N7</f>
        <v>0</v>
      </c>
    </row>
    <row r="2" spans="2:14" ht="16.5" thickBot="1">
      <c r="B2" s="2"/>
      <c r="F2" s="4"/>
      <c r="G2" s="4" t="e">
        <f>SUM(G8:G10)</f>
        <v>#REF!</v>
      </c>
      <c r="H2" s="4"/>
      <c r="I2" s="4"/>
      <c r="L2" s="5">
        <f>SUM(L8:L10)</f>
        <v>203604</v>
      </c>
      <c r="M2" s="5">
        <f>SUM(M8:M10)</f>
        <v>82273</v>
      </c>
      <c r="N2" s="5">
        <f>SUM(N8:N10)</f>
        <v>82273</v>
      </c>
    </row>
    <row r="3" spans="1:14" ht="16.5" thickBot="1">
      <c r="A3" s="52"/>
      <c r="B3" s="6"/>
      <c r="C3" s="53"/>
      <c r="D3" s="53"/>
      <c r="E3" s="54"/>
      <c r="F3" s="55"/>
      <c r="G3" s="628" t="s">
        <v>64</v>
      </c>
      <c r="H3" s="629"/>
      <c r="I3" s="629"/>
      <c r="J3" s="629"/>
      <c r="K3" s="629"/>
      <c r="L3" s="629"/>
      <c r="M3" s="630"/>
      <c r="N3" s="631"/>
    </row>
    <row r="4" spans="1:14" ht="15" customHeight="1">
      <c r="A4" s="56"/>
      <c r="B4" s="57" t="s">
        <v>22</v>
      </c>
      <c r="C4" s="58" t="s">
        <v>23</v>
      </c>
      <c r="D4" s="632" t="s">
        <v>24</v>
      </c>
      <c r="E4" s="633"/>
      <c r="F4" s="634"/>
      <c r="G4" s="59"/>
      <c r="H4" s="228" t="s">
        <v>258</v>
      </c>
      <c r="I4" s="228" t="s">
        <v>258</v>
      </c>
      <c r="J4" s="581" t="s">
        <v>304</v>
      </c>
      <c r="K4" s="482" t="s">
        <v>292</v>
      </c>
      <c r="L4" s="584">
        <v>2016</v>
      </c>
      <c r="M4" s="584">
        <v>2017</v>
      </c>
      <c r="N4" s="584">
        <v>2018</v>
      </c>
    </row>
    <row r="5" spans="1:14" ht="12" customHeight="1">
      <c r="A5" s="56"/>
      <c r="B5" s="57" t="s">
        <v>25</v>
      </c>
      <c r="C5" s="58" t="s">
        <v>26</v>
      </c>
      <c r="D5" s="635"/>
      <c r="E5" s="636"/>
      <c r="F5" s="637"/>
      <c r="G5" s="60" t="s">
        <v>27</v>
      </c>
      <c r="H5" s="374" t="s">
        <v>277</v>
      </c>
      <c r="I5" s="374" t="s">
        <v>289</v>
      </c>
      <c r="J5" s="582" t="s">
        <v>321</v>
      </c>
      <c r="K5" s="483" t="s">
        <v>305</v>
      </c>
      <c r="L5" s="425" t="s">
        <v>28</v>
      </c>
      <c r="M5" s="425" t="s">
        <v>28</v>
      </c>
      <c r="N5" s="585" t="s">
        <v>29</v>
      </c>
    </row>
    <row r="6" spans="1:14" ht="13.5" thickBot="1">
      <c r="A6" s="56"/>
      <c r="B6" s="57" t="s">
        <v>30</v>
      </c>
      <c r="C6" s="58" t="s">
        <v>31</v>
      </c>
      <c r="D6" s="635"/>
      <c r="E6" s="636"/>
      <c r="F6" s="637"/>
      <c r="G6" s="61">
        <v>1</v>
      </c>
      <c r="H6" s="233">
        <v>1</v>
      </c>
      <c r="I6" s="233">
        <v>2</v>
      </c>
      <c r="J6" s="435" t="s">
        <v>28</v>
      </c>
      <c r="K6" s="484">
        <v>3</v>
      </c>
      <c r="L6" s="424">
        <v>4</v>
      </c>
      <c r="M6" s="424">
        <v>5</v>
      </c>
      <c r="N6" s="586">
        <v>6</v>
      </c>
    </row>
    <row r="7" spans="1:14" ht="15.75" thickBot="1">
      <c r="A7" s="50">
        <v>1</v>
      </c>
      <c r="B7" s="284" t="s">
        <v>233</v>
      </c>
      <c r="C7" s="285"/>
      <c r="D7" s="286"/>
      <c r="E7" s="286"/>
      <c r="F7" s="287"/>
      <c r="G7" s="288" t="e">
        <f>G11+#REF!+#REF!+#REF!+#REF!+#REF!+#REF!+#REF!+#REF!</f>
        <v>#REF!</v>
      </c>
      <c r="H7" s="283">
        <f>SUM(H8:H10)</f>
        <v>87931.31999999999</v>
      </c>
      <c r="I7" s="283">
        <f aca="true" t="shared" si="0" ref="I7:N7">SUM(I8:I10)</f>
        <v>195185.99</v>
      </c>
      <c r="J7" s="537">
        <f t="shared" si="0"/>
        <v>121664</v>
      </c>
      <c r="K7" s="537">
        <f t="shared" si="0"/>
        <v>84824</v>
      </c>
      <c r="L7" s="537">
        <f t="shared" si="0"/>
        <v>203604</v>
      </c>
      <c r="M7" s="537">
        <f t="shared" si="0"/>
        <v>82273</v>
      </c>
      <c r="N7" s="537">
        <f t="shared" si="0"/>
        <v>82273</v>
      </c>
    </row>
    <row r="8" spans="1:14" ht="15">
      <c r="A8" s="50">
        <f>A7+1</f>
        <v>2</v>
      </c>
      <c r="B8" s="350" t="s">
        <v>32</v>
      </c>
      <c r="C8" s="351" t="s">
        <v>33</v>
      </c>
      <c r="D8" s="352"/>
      <c r="E8" s="353"/>
      <c r="F8" s="354"/>
      <c r="G8" s="368" t="e">
        <f>G12+G16+#REF!+#REF!+#REF!+#REF!+#REF!+#REF!</f>
        <v>#REF!</v>
      </c>
      <c r="H8" s="375">
        <f aca="true" t="shared" si="1" ref="H8:N8">H12+H16+H28+H44+H50+H66+H73</f>
        <v>80989.51999999999</v>
      </c>
      <c r="I8" s="375">
        <f t="shared" si="1"/>
        <v>82314.32</v>
      </c>
      <c r="J8" s="538">
        <f t="shared" si="1"/>
        <v>86334</v>
      </c>
      <c r="K8" s="538">
        <f t="shared" si="1"/>
        <v>84824</v>
      </c>
      <c r="L8" s="538">
        <f t="shared" si="1"/>
        <v>96273</v>
      </c>
      <c r="M8" s="538">
        <f t="shared" si="1"/>
        <v>82273</v>
      </c>
      <c r="N8" s="538">
        <f t="shared" si="1"/>
        <v>82273</v>
      </c>
    </row>
    <row r="9" spans="1:14" ht="15">
      <c r="A9" s="50">
        <f>A8+1</f>
        <v>3</v>
      </c>
      <c r="B9" s="350" t="s">
        <v>34</v>
      </c>
      <c r="C9" s="351" t="s">
        <v>35</v>
      </c>
      <c r="D9" s="352"/>
      <c r="E9" s="353"/>
      <c r="F9" s="354"/>
      <c r="G9" s="368" t="e">
        <f>G22+#REF!+#REF!+#REF!+#REF!</f>
        <v>#REF!</v>
      </c>
      <c r="H9" s="375">
        <f aca="true" t="shared" si="2" ref="H9:N9">H22+H39+H59</f>
        <v>6941.8</v>
      </c>
      <c r="I9" s="375">
        <f t="shared" si="2"/>
        <v>112871.67</v>
      </c>
      <c r="J9" s="538">
        <f t="shared" si="2"/>
        <v>35330</v>
      </c>
      <c r="K9" s="538">
        <f t="shared" si="2"/>
        <v>0</v>
      </c>
      <c r="L9" s="538">
        <f t="shared" si="2"/>
        <v>107331</v>
      </c>
      <c r="M9" s="538">
        <f t="shared" si="2"/>
        <v>0</v>
      </c>
      <c r="N9" s="538">
        <f t="shared" si="2"/>
        <v>0</v>
      </c>
    </row>
    <row r="10" spans="1:14" ht="15.75" thickBot="1">
      <c r="A10" s="50">
        <f>A9+1</f>
        <v>4</v>
      </c>
      <c r="B10" s="358"/>
      <c r="C10" s="359" t="s">
        <v>36</v>
      </c>
      <c r="D10" s="360"/>
      <c r="E10" s="361"/>
      <c r="F10" s="362"/>
      <c r="G10" s="372" t="e">
        <f>#REF!+#REF!</f>
        <v>#REF!</v>
      </c>
      <c r="H10" s="376">
        <v>0</v>
      </c>
      <c r="I10" s="376">
        <v>0</v>
      </c>
      <c r="J10" s="539"/>
      <c r="K10" s="539"/>
      <c r="L10" s="539"/>
      <c r="M10" s="539"/>
      <c r="N10" s="547"/>
    </row>
    <row r="11" spans="1:14" ht="13.5" thickTop="1">
      <c r="A11" s="50">
        <f>A10+1</f>
        <v>5</v>
      </c>
      <c r="B11" s="294">
        <v>1</v>
      </c>
      <c r="C11" s="105" t="s">
        <v>38</v>
      </c>
      <c r="D11" s="145"/>
      <c r="E11" s="145"/>
      <c r="F11" s="146"/>
      <c r="G11" s="295" t="e">
        <f>SUM(G13)</f>
        <v>#REF!</v>
      </c>
      <c r="H11" s="382">
        <f>H12</f>
        <v>6505.68</v>
      </c>
      <c r="I11" s="382">
        <f aca="true" t="shared" si="3" ref="I11:N11">I12</f>
        <v>7237.77</v>
      </c>
      <c r="J11" s="592">
        <f t="shared" si="3"/>
        <v>0</v>
      </c>
      <c r="K11" s="592">
        <f t="shared" si="3"/>
        <v>0</v>
      </c>
      <c r="L11" s="592">
        <f t="shared" si="3"/>
        <v>0</v>
      </c>
      <c r="M11" s="592">
        <f t="shared" si="3"/>
        <v>0</v>
      </c>
      <c r="N11" s="592">
        <f t="shared" si="3"/>
        <v>0</v>
      </c>
    </row>
    <row r="12" spans="1:14" ht="12.75">
      <c r="A12" s="50">
        <f>A11+1</f>
        <v>6</v>
      </c>
      <c r="B12" s="383"/>
      <c r="C12" s="85"/>
      <c r="D12" s="307" t="s">
        <v>33</v>
      </c>
      <c r="E12" s="305"/>
      <c r="F12" s="306"/>
      <c r="G12" s="119" t="e">
        <f>G13</f>
        <v>#REF!</v>
      </c>
      <c r="H12" s="308">
        <f>H13</f>
        <v>6505.68</v>
      </c>
      <c r="I12" s="308">
        <f aca="true" t="shared" si="4" ref="I12:N12">I13</f>
        <v>7237.77</v>
      </c>
      <c r="J12" s="530">
        <f t="shared" si="4"/>
        <v>0</v>
      </c>
      <c r="K12" s="530">
        <f t="shared" si="4"/>
        <v>0</v>
      </c>
      <c r="L12" s="530">
        <f t="shared" si="4"/>
        <v>0</v>
      </c>
      <c r="M12" s="530">
        <f t="shared" si="4"/>
        <v>0</v>
      </c>
      <c r="N12" s="530">
        <f t="shared" si="4"/>
        <v>0</v>
      </c>
    </row>
    <row r="13" spans="1:14" ht="12.75">
      <c r="A13" s="50">
        <f aca="true" t="shared" si="5" ref="A13:A78">A12+1</f>
        <v>7</v>
      </c>
      <c r="B13" s="74"/>
      <c r="C13" s="100" t="s">
        <v>175</v>
      </c>
      <c r="D13" s="310" t="s">
        <v>38</v>
      </c>
      <c r="E13" s="311"/>
      <c r="F13" s="86"/>
      <c r="G13" s="89" t="e">
        <f>SUM(#REF!)</f>
        <v>#REF!</v>
      </c>
      <c r="H13" s="234">
        <f>SUM(H14:H14)</f>
        <v>6505.68</v>
      </c>
      <c r="I13" s="234">
        <f aca="true" t="shared" si="6" ref="I13:N13">SUM(I14:I14)</f>
        <v>7237.77</v>
      </c>
      <c r="J13" s="543">
        <f t="shared" si="6"/>
        <v>0</v>
      </c>
      <c r="K13" s="543">
        <f t="shared" si="6"/>
        <v>0</v>
      </c>
      <c r="L13" s="543">
        <f t="shared" si="6"/>
        <v>0</v>
      </c>
      <c r="M13" s="543">
        <f t="shared" si="6"/>
        <v>0</v>
      </c>
      <c r="N13" s="543">
        <f t="shared" si="6"/>
        <v>0</v>
      </c>
    </row>
    <row r="14" spans="1:17" ht="12.75">
      <c r="A14" s="50">
        <f t="shared" si="5"/>
        <v>8</v>
      </c>
      <c r="B14" s="74"/>
      <c r="C14" s="91" t="s">
        <v>44</v>
      </c>
      <c r="D14" s="26" t="s">
        <v>37</v>
      </c>
      <c r="E14" s="336" t="s">
        <v>159</v>
      </c>
      <c r="F14" s="377"/>
      <c r="G14" s="162"/>
      <c r="H14" s="236">
        <v>6505.68</v>
      </c>
      <c r="I14" s="236">
        <v>7237.77</v>
      </c>
      <c r="J14" s="512">
        <v>0</v>
      </c>
      <c r="K14" s="512">
        <v>0</v>
      </c>
      <c r="L14" s="512">
        <v>0</v>
      </c>
      <c r="M14" s="512">
        <v>0</v>
      </c>
      <c r="N14" s="512">
        <v>0</v>
      </c>
      <c r="O14" s="455"/>
      <c r="P14" s="455"/>
      <c r="Q14" s="451"/>
    </row>
    <row r="15" spans="1:15" ht="12.75">
      <c r="A15" s="50">
        <f t="shared" si="5"/>
        <v>9</v>
      </c>
      <c r="B15" s="294">
        <v>2</v>
      </c>
      <c r="C15" s="105" t="s">
        <v>176</v>
      </c>
      <c r="D15" s="145"/>
      <c r="E15" s="145"/>
      <c r="F15" s="146"/>
      <c r="G15" s="295">
        <f>SUM(G17)</f>
        <v>410.7</v>
      </c>
      <c r="H15" s="314">
        <f>SUM(H16+H22)</f>
        <v>19399.019999999997</v>
      </c>
      <c r="I15" s="314">
        <f aca="true" t="shared" si="7" ref="I15:N15">SUM(I16+I22)</f>
        <v>22954.05</v>
      </c>
      <c r="J15" s="524">
        <f t="shared" si="7"/>
        <v>28400</v>
      </c>
      <c r="K15" s="524">
        <f t="shared" si="7"/>
        <v>28400</v>
      </c>
      <c r="L15" s="524">
        <f t="shared" si="7"/>
        <v>28400</v>
      </c>
      <c r="M15" s="524">
        <f t="shared" si="7"/>
        <v>28400</v>
      </c>
      <c r="N15" s="524">
        <f t="shared" si="7"/>
        <v>28400</v>
      </c>
      <c r="O15" s="276"/>
    </row>
    <row r="16" spans="1:15" ht="12.75">
      <c r="A16" s="50">
        <f t="shared" si="5"/>
        <v>10</v>
      </c>
      <c r="B16" s="74"/>
      <c r="C16" s="85"/>
      <c r="D16" s="307" t="s">
        <v>33</v>
      </c>
      <c r="E16" s="305"/>
      <c r="F16" s="306"/>
      <c r="G16" s="119">
        <f>G17</f>
        <v>410.7</v>
      </c>
      <c r="H16" s="308">
        <f>H17</f>
        <v>19399.019999999997</v>
      </c>
      <c r="I16" s="308">
        <f aca="true" t="shared" si="8" ref="I16:N16">I17</f>
        <v>22954.05</v>
      </c>
      <c r="J16" s="530">
        <f t="shared" si="8"/>
        <v>28400</v>
      </c>
      <c r="K16" s="530">
        <f t="shared" si="8"/>
        <v>28400</v>
      </c>
      <c r="L16" s="530">
        <f t="shared" si="8"/>
        <v>28400</v>
      </c>
      <c r="M16" s="530">
        <f t="shared" si="8"/>
        <v>28400</v>
      </c>
      <c r="N16" s="530">
        <f t="shared" si="8"/>
        <v>28400</v>
      </c>
      <c r="O16" s="276"/>
    </row>
    <row r="17" spans="1:15" ht="12.75">
      <c r="A17" s="50">
        <f t="shared" si="5"/>
        <v>11</v>
      </c>
      <c r="B17" s="80"/>
      <c r="C17" s="100" t="s">
        <v>175</v>
      </c>
      <c r="D17" s="310" t="s">
        <v>38</v>
      </c>
      <c r="E17" s="311"/>
      <c r="F17" s="86"/>
      <c r="G17" s="87">
        <f>SUM(G18:G19)</f>
        <v>410.7</v>
      </c>
      <c r="H17" s="250">
        <f>SUM(H18:H21)</f>
        <v>19399.019999999997</v>
      </c>
      <c r="I17" s="250">
        <f aca="true" t="shared" si="9" ref="I17:N17">SUM(I18:I21)</f>
        <v>22954.05</v>
      </c>
      <c r="J17" s="527">
        <f t="shared" si="9"/>
        <v>28400</v>
      </c>
      <c r="K17" s="527">
        <f t="shared" si="9"/>
        <v>28400</v>
      </c>
      <c r="L17" s="527">
        <f t="shared" si="9"/>
        <v>28400</v>
      </c>
      <c r="M17" s="527">
        <f t="shared" si="9"/>
        <v>28400</v>
      </c>
      <c r="N17" s="527">
        <f t="shared" si="9"/>
        <v>28400</v>
      </c>
      <c r="O17" s="276"/>
    </row>
    <row r="18" spans="1:16" ht="12.75">
      <c r="A18" s="50">
        <f t="shared" si="5"/>
        <v>12</v>
      </c>
      <c r="B18" s="80"/>
      <c r="C18" s="25" t="s">
        <v>39</v>
      </c>
      <c r="D18" s="26" t="s">
        <v>37</v>
      </c>
      <c r="E18" s="175" t="s">
        <v>177</v>
      </c>
      <c r="F18" s="170"/>
      <c r="G18" s="165">
        <f>ROUND(M18/30.126,1)</f>
        <v>0</v>
      </c>
      <c r="H18" s="236">
        <v>16300</v>
      </c>
      <c r="I18" s="236">
        <v>18774.23</v>
      </c>
      <c r="J18" s="512">
        <v>0</v>
      </c>
      <c r="K18" s="512">
        <v>0</v>
      </c>
      <c r="L18" s="512">
        <v>0</v>
      </c>
      <c r="M18" s="548">
        <v>0</v>
      </c>
      <c r="N18" s="512">
        <v>0</v>
      </c>
      <c r="O18" s="276"/>
      <c r="P18" s="37"/>
    </row>
    <row r="19" spans="1:16" ht="12.75">
      <c r="A19" s="50">
        <f t="shared" si="5"/>
        <v>13</v>
      </c>
      <c r="B19" s="80"/>
      <c r="C19" s="91" t="s">
        <v>39</v>
      </c>
      <c r="D19" s="223" t="s">
        <v>40</v>
      </c>
      <c r="E19" s="179" t="s">
        <v>178</v>
      </c>
      <c r="F19" s="182"/>
      <c r="G19" s="165">
        <f>397.4+13.3</f>
        <v>410.7</v>
      </c>
      <c r="H19" s="236">
        <v>1800</v>
      </c>
      <c r="I19" s="236">
        <v>1000</v>
      </c>
      <c r="J19" s="512">
        <v>0</v>
      </c>
      <c r="K19" s="512">
        <v>0</v>
      </c>
      <c r="L19" s="512">
        <v>0</v>
      </c>
      <c r="M19" s="548">
        <v>0</v>
      </c>
      <c r="N19" s="512">
        <v>0</v>
      </c>
      <c r="O19" s="276"/>
      <c r="P19" s="37"/>
    </row>
    <row r="20" spans="1:16" ht="12.75">
      <c r="A20" s="50">
        <f t="shared" si="5"/>
        <v>14</v>
      </c>
      <c r="B20" s="80"/>
      <c r="C20" s="226" t="s">
        <v>39</v>
      </c>
      <c r="D20" s="223" t="s">
        <v>41</v>
      </c>
      <c r="E20" s="8" t="s">
        <v>261</v>
      </c>
      <c r="F20" s="191"/>
      <c r="G20" s="165"/>
      <c r="H20" s="236">
        <v>291.26</v>
      </c>
      <c r="I20" s="236">
        <v>499.1</v>
      </c>
      <c r="J20" s="512">
        <v>0</v>
      </c>
      <c r="K20" s="512">
        <v>0</v>
      </c>
      <c r="L20" s="512">
        <v>0</v>
      </c>
      <c r="M20" s="548">
        <v>0</v>
      </c>
      <c r="N20" s="512">
        <v>0</v>
      </c>
      <c r="O20" s="276"/>
      <c r="P20" s="37"/>
    </row>
    <row r="21" spans="1:16" ht="12.75">
      <c r="A21" s="50">
        <f t="shared" si="5"/>
        <v>15</v>
      </c>
      <c r="B21" s="80"/>
      <c r="C21" s="91" t="s">
        <v>39</v>
      </c>
      <c r="D21" s="223" t="s">
        <v>55</v>
      </c>
      <c r="E21" s="207" t="s">
        <v>303</v>
      </c>
      <c r="F21" s="191"/>
      <c r="G21" s="165"/>
      <c r="H21" s="236">
        <v>1007.76</v>
      </c>
      <c r="I21" s="236">
        <v>2680.72</v>
      </c>
      <c r="J21" s="512">
        <v>28400</v>
      </c>
      <c r="K21" s="512">
        <v>28400</v>
      </c>
      <c r="L21" s="512">
        <v>28400</v>
      </c>
      <c r="M21" s="548">
        <v>28400</v>
      </c>
      <c r="N21" s="512">
        <v>28400</v>
      </c>
      <c r="O21" s="276"/>
      <c r="P21" s="37"/>
    </row>
    <row r="22" spans="1:15" ht="12.75">
      <c r="A22" s="50">
        <f t="shared" si="5"/>
        <v>16</v>
      </c>
      <c r="B22" s="80"/>
      <c r="C22" s="91"/>
      <c r="D22" s="307" t="s">
        <v>35</v>
      </c>
      <c r="E22" s="305"/>
      <c r="F22" s="306"/>
      <c r="G22" s="326" t="e">
        <f>G23</f>
        <v>#REF!</v>
      </c>
      <c r="H22" s="327">
        <f>H23</f>
        <v>0</v>
      </c>
      <c r="I22" s="327">
        <v>0</v>
      </c>
      <c r="J22" s="517"/>
      <c r="K22" s="517"/>
      <c r="L22" s="517"/>
      <c r="M22" s="561"/>
      <c r="N22" s="517"/>
      <c r="O22" s="276"/>
    </row>
    <row r="23" spans="1:15" ht="12.75">
      <c r="A23" s="50">
        <f t="shared" si="5"/>
        <v>17</v>
      </c>
      <c r="B23" s="80"/>
      <c r="C23" s="100" t="s">
        <v>175</v>
      </c>
      <c r="D23" s="310" t="s">
        <v>38</v>
      </c>
      <c r="E23" s="311"/>
      <c r="F23" s="86"/>
      <c r="G23" s="87" t="e">
        <f>SUM(#REF!)</f>
        <v>#REF!</v>
      </c>
      <c r="H23" s="275">
        <f>SUM(H24:H25)</f>
        <v>0</v>
      </c>
      <c r="I23" s="275">
        <v>0</v>
      </c>
      <c r="J23" s="518"/>
      <c r="K23" s="518"/>
      <c r="L23" s="518"/>
      <c r="M23" s="518"/>
      <c r="N23" s="518"/>
      <c r="O23" s="276"/>
    </row>
    <row r="24" spans="1:15" ht="12.75">
      <c r="A24" s="50">
        <f t="shared" si="5"/>
        <v>18</v>
      </c>
      <c r="B24" s="80"/>
      <c r="C24" s="91" t="s">
        <v>45</v>
      </c>
      <c r="D24" s="223" t="s">
        <v>56</v>
      </c>
      <c r="E24" s="194"/>
      <c r="F24" s="200"/>
      <c r="G24" s="133"/>
      <c r="H24" s="256"/>
      <c r="I24" s="256"/>
      <c r="J24" s="534"/>
      <c r="K24" s="512"/>
      <c r="L24" s="459"/>
      <c r="M24" s="459"/>
      <c r="N24" s="459"/>
      <c r="O24" s="276"/>
    </row>
    <row r="25" spans="1:15" ht="12.75">
      <c r="A25" s="50">
        <f t="shared" si="5"/>
        <v>19</v>
      </c>
      <c r="B25" s="111"/>
      <c r="C25" s="226" t="s">
        <v>45</v>
      </c>
      <c r="D25" s="223" t="s">
        <v>57</v>
      </c>
      <c r="E25" s="384"/>
      <c r="F25" s="385"/>
      <c r="G25" s="386"/>
      <c r="H25" s="387"/>
      <c r="I25" s="387"/>
      <c r="J25" s="593"/>
      <c r="K25" s="544"/>
      <c r="L25" s="511"/>
      <c r="M25" s="511"/>
      <c r="N25" s="511"/>
      <c r="O25" s="276"/>
    </row>
    <row r="26" spans="1:15" ht="12.75">
      <c r="A26" s="50">
        <f t="shared" si="5"/>
        <v>20</v>
      </c>
      <c r="B26" s="294">
        <v>3</v>
      </c>
      <c r="C26" s="105" t="s">
        <v>48</v>
      </c>
      <c r="D26" s="145"/>
      <c r="E26" s="145"/>
      <c r="F26" s="146"/>
      <c r="G26" s="295">
        <f>G29+G67</f>
        <v>8149.100000000001</v>
      </c>
      <c r="H26" s="314">
        <f>SUM(H27+H36)</f>
        <v>14787.08</v>
      </c>
      <c r="I26" s="314">
        <f>SUM(I27+I36)</f>
        <v>12782.920000000002</v>
      </c>
      <c r="J26" s="524">
        <f>SUM(J27+J43)</f>
        <v>47310</v>
      </c>
      <c r="K26" s="524">
        <f>SUM(K27+K43)</f>
        <v>14850</v>
      </c>
      <c r="L26" s="524">
        <f>SUM(L27+L43)</f>
        <v>137904</v>
      </c>
      <c r="M26" s="524">
        <f>SUM(M27+M43)</f>
        <v>16573</v>
      </c>
      <c r="N26" s="524">
        <f>SUM(N27+N43)</f>
        <v>16573</v>
      </c>
      <c r="O26" s="276"/>
    </row>
    <row r="27" spans="1:15" ht="12.75">
      <c r="A27" s="50">
        <f t="shared" si="5"/>
        <v>21</v>
      </c>
      <c r="B27" s="80"/>
      <c r="C27" s="69" t="s">
        <v>50</v>
      </c>
      <c r="D27" s="70" t="s">
        <v>179</v>
      </c>
      <c r="E27" s="71"/>
      <c r="F27" s="72"/>
      <c r="G27" s="73">
        <f>F89</f>
        <v>0</v>
      </c>
      <c r="H27" s="436">
        <f>H28</f>
        <v>14787.08</v>
      </c>
      <c r="I27" s="436">
        <f>I28</f>
        <v>12368.220000000001</v>
      </c>
      <c r="J27" s="594">
        <f>J28+J39</f>
        <v>47310</v>
      </c>
      <c r="K27" s="594">
        <f>K28+K39</f>
        <v>14850</v>
      </c>
      <c r="L27" s="594">
        <f>L28+L39</f>
        <v>123904</v>
      </c>
      <c r="M27" s="594">
        <f>M28+M39</f>
        <v>16573</v>
      </c>
      <c r="N27" s="594">
        <f>N28+N39</f>
        <v>16573</v>
      </c>
      <c r="O27" s="276"/>
    </row>
    <row r="28" spans="1:15" ht="12.75">
      <c r="A28" s="50">
        <f t="shared" si="5"/>
        <v>22</v>
      </c>
      <c r="B28" s="74"/>
      <c r="C28" s="85"/>
      <c r="D28" s="307" t="s">
        <v>33</v>
      </c>
      <c r="E28" s="305"/>
      <c r="F28" s="306"/>
      <c r="G28" s="119">
        <f>G29+G67</f>
        <v>8149.100000000001</v>
      </c>
      <c r="H28" s="308">
        <f>H29</f>
        <v>14787.08</v>
      </c>
      <c r="I28" s="308">
        <f aca="true" t="shared" si="10" ref="I28:N28">I29</f>
        <v>12368.220000000001</v>
      </c>
      <c r="J28" s="530">
        <f t="shared" si="10"/>
        <v>16310</v>
      </c>
      <c r="K28" s="530">
        <f t="shared" si="10"/>
        <v>14850</v>
      </c>
      <c r="L28" s="530">
        <f t="shared" si="10"/>
        <v>16573</v>
      </c>
      <c r="M28" s="530">
        <f t="shared" si="10"/>
        <v>16573</v>
      </c>
      <c r="N28" s="530">
        <f t="shared" si="10"/>
        <v>16573</v>
      </c>
      <c r="O28" s="276"/>
    </row>
    <row r="29" spans="1:15" ht="12.75">
      <c r="A29" s="50">
        <f t="shared" si="5"/>
        <v>23</v>
      </c>
      <c r="B29" s="80"/>
      <c r="C29" s="100" t="s">
        <v>46</v>
      </c>
      <c r="D29" s="310" t="s">
        <v>47</v>
      </c>
      <c r="E29" s="311"/>
      <c r="F29" s="86"/>
      <c r="G29" s="87">
        <f>SUM(G30:G63)</f>
        <v>8132.500000000001</v>
      </c>
      <c r="H29" s="250">
        <f>SUM(H30:H38)</f>
        <v>14787.08</v>
      </c>
      <c r="I29" s="250">
        <f aca="true" t="shared" si="11" ref="I29:N29">SUM(I30:I38)</f>
        <v>12368.220000000001</v>
      </c>
      <c r="J29" s="527">
        <f t="shared" si="11"/>
        <v>16310</v>
      </c>
      <c r="K29" s="527">
        <f t="shared" si="11"/>
        <v>14850</v>
      </c>
      <c r="L29" s="527">
        <f t="shared" si="11"/>
        <v>16573</v>
      </c>
      <c r="M29" s="527">
        <f t="shared" si="11"/>
        <v>16573</v>
      </c>
      <c r="N29" s="527">
        <f t="shared" si="11"/>
        <v>16573</v>
      </c>
      <c r="O29" s="276"/>
    </row>
    <row r="30" spans="1:15" ht="12.75">
      <c r="A30" s="50">
        <f t="shared" si="5"/>
        <v>24</v>
      </c>
      <c r="B30" s="111"/>
      <c r="C30" s="88" t="s">
        <v>68</v>
      </c>
      <c r="D30" s="26" t="s">
        <v>37</v>
      </c>
      <c r="E30" s="423" t="s">
        <v>116</v>
      </c>
      <c r="F30" s="170"/>
      <c r="G30" s="36">
        <f>ROUND(M30/30.126,1)</f>
        <v>249</v>
      </c>
      <c r="H30" s="236">
        <v>5452.21</v>
      </c>
      <c r="I30" s="236">
        <v>5252.05</v>
      </c>
      <c r="J30" s="512">
        <v>7000</v>
      </c>
      <c r="K30" s="512">
        <v>7000</v>
      </c>
      <c r="L30" s="512">
        <v>7500</v>
      </c>
      <c r="M30" s="512">
        <v>7500</v>
      </c>
      <c r="N30" s="512">
        <v>7500</v>
      </c>
      <c r="O30" s="276"/>
    </row>
    <row r="31" spans="1:15" ht="12.75">
      <c r="A31" s="50">
        <f t="shared" si="5"/>
        <v>25</v>
      </c>
      <c r="B31" s="111"/>
      <c r="C31" s="88" t="s">
        <v>70</v>
      </c>
      <c r="D31" s="223" t="s">
        <v>40</v>
      </c>
      <c r="E31" s="567" t="s">
        <v>302</v>
      </c>
      <c r="F31" s="182"/>
      <c r="G31" s="36"/>
      <c r="H31" s="236">
        <v>2486.8</v>
      </c>
      <c r="I31" s="236">
        <v>2243.83</v>
      </c>
      <c r="J31" s="512">
        <v>3050</v>
      </c>
      <c r="K31" s="512">
        <v>2490</v>
      </c>
      <c r="L31" s="512">
        <v>3050</v>
      </c>
      <c r="M31" s="512">
        <v>3050</v>
      </c>
      <c r="N31" s="512">
        <v>3050</v>
      </c>
      <c r="O31" s="276"/>
    </row>
    <row r="32" spans="1:19" ht="12.75">
      <c r="A32" s="50">
        <f t="shared" si="5"/>
        <v>26</v>
      </c>
      <c r="B32" s="111"/>
      <c r="C32" s="88" t="s">
        <v>44</v>
      </c>
      <c r="D32" s="223" t="s">
        <v>41</v>
      </c>
      <c r="E32" s="177" t="s">
        <v>159</v>
      </c>
      <c r="F32" s="182"/>
      <c r="G32" s="36"/>
      <c r="H32" s="236">
        <v>1821.97</v>
      </c>
      <c r="I32" s="236">
        <v>972.45</v>
      </c>
      <c r="J32" s="512">
        <v>2000</v>
      </c>
      <c r="K32" s="512">
        <v>1800</v>
      </c>
      <c r="L32" s="512">
        <v>1800</v>
      </c>
      <c r="M32" s="512">
        <v>1800</v>
      </c>
      <c r="N32" s="512">
        <v>1800</v>
      </c>
      <c r="O32" s="455"/>
      <c r="P32" s="455"/>
      <c r="Q32" s="451"/>
      <c r="R32" s="451"/>
      <c r="S32" s="451"/>
    </row>
    <row r="33" spans="1:15" ht="12.75">
      <c r="A33" s="50">
        <f t="shared" si="5"/>
        <v>27</v>
      </c>
      <c r="B33" s="111"/>
      <c r="C33" s="88" t="s">
        <v>44</v>
      </c>
      <c r="D33" s="223" t="s">
        <v>55</v>
      </c>
      <c r="E33" s="177" t="s">
        <v>168</v>
      </c>
      <c r="F33" s="182"/>
      <c r="G33" s="36"/>
      <c r="H33" s="236">
        <v>3212.2</v>
      </c>
      <c r="I33" s="236">
        <v>1888.4</v>
      </c>
      <c r="J33" s="512">
        <v>1500</v>
      </c>
      <c r="K33" s="512">
        <v>1300</v>
      </c>
      <c r="L33" s="512">
        <v>1300</v>
      </c>
      <c r="M33" s="512">
        <v>1300</v>
      </c>
      <c r="N33" s="512">
        <v>1300</v>
      </c>
      <c r="O33" s="276"/>
    </row>
    <row r="34" spans="1:15" ht="12.75">
      <c r="A34" s="50">
        <f t="shared" si="5"/>
        <v>28</v>
      </c>
      <c r="B34" s="111"/>
      <c r="C34" s="88" t="s">
        <v>44</v>
      </c>
      <c r="D34" s="223" t="s">
        <v>56</v>
      </c>
      <c r="E34" s="177" t="s">
        <v>150</v>
      </c>
      <c r="F34" s="182"/>
      <c r="G34" s="36"/>
      <c r="H34" s="236">
        <v>214.25</v>
      </c>
      <c r="I34" s="236">
        <v>286.79</v>
      </c>
      <c r="J34" s="512">
        <v>800</v>
      </c>
      <c r="K34" s="512">
        <v>710</v>
      </c>
      <c r="L34" s="512">
        <v>710</v>
      </c>
      <c r="M34" s="512">
        <v>710</v>
      </c>
      <c r="N34" s="512">
        <v>710</v>
      </c>
      <c r="O34" s="276"/>
    </row>
    <row r="35" spans="1:15" ht="12.75">
      <c r="A35" s="50">
        <f t="shared" si="5"/>
        <v>29</v>
      </c>
      <c r="B35" s="111"/>
      <c r="C35" s="248" t="s">
        <v>44</v>
      </c>
      <c r="D35" s="223" t="s">
        <v>57</v>
      </c>
      <c r="E35" s="177" t="s">
        <v>220</v>
      </c>
      <c r="F35" s="182"/>
      <c r="G35" s="36"/>
      <c r="H35" s="236">
        <v>255.25</v>
      </c>
      <c r="I35" s="236">
        <v>0</v>
      </c>
      <c r="J35" s="512">
        <v>410</v>
      </c>
      <c r="K35" s="512">
        <v>0</v>
      </c>
      <c r="L35" s="512">
        <v>423</v>
      </c>
      <c r="M35" s="512">
        <v>423</v>
      </c>
      <c r="N35" s="512">
        <v>423</v>
      </c>
      <c r="O35" s="276"/>
    </row>
    <row r="36" spans="1:15" ht="12.75">
      <c r="A36" s="50">
        <f t="shared" si="5"/>
        <v>30</v>
      </c>
      <c r="B36" s="111"/>
      <c r="C36" s="248" t="s">
        <v>44</v>
      </c>
      <c r="D36" s="223" t="s">
        <v>76</v>
      </c>
      <c r="E36" s="422" t="s">
        <v>236</v>
      </c>
      <c r="F36" s="191"/>
      <c r="G36" s="36"/>
      <c r="H36" s="236">
        <v>0</v>
      </c>
      <c r="I36" s="236">
        <v>414.7</v>
      </c>
      <c r="J36" s="512">
        <v>0</v>
      </c>
      <c r="K36" s="512">
        <v>0</v>
      </c>
      <c r="L36" s="512">
        <v>0</v>
      </c>
      <c r="M36" s="512">
        <v>0</v>
      </c>
      <c r="N36" s="512">
        <v>0</v>
      </c>
      <c r="O36" s="276"/>
    </row>
    <row r="37" spans="1:15" ht="12.75">
      <c r="A37" s="50">
        <f t="shared" si="5"/>
        <v>31</v>
      </c>
      <c r="B37" s="111"/>
      <c r="C37" s="248" t="s">
        <v>44</v>
      </c>
      <c r="D37" s="223" t="s">
        <v>78</v>
      </c>
      <c r="E37" s="422" t="s">
        <v>264</v>
      </c>
      <c r="F37" s="191"/>
      <c r="G37" s="36"/>
      <c r="H37" s="236">
        <v>1344.4</v>
      </c>
      <c r="I37" s="236">
        <v>1310</v>
      </c>
      <c r="J37" s="512">
        <v>1550</v>
      </c>
      <c r="K37" s="512">
        <v>1550</v>
      </c>
      <c r="L37" s="512">
        <v>1790</v>
      </c>
      <c r="M37" s="512">
        <v>1790</v>
      </c>
      <c r="N37" s="512">
        <v>1790</v>
      </c>
      <c r="O37" s="276"/>
    </row>
    <row r="38" spans="1:15" ht="12.75">
      <c r="A38" s="50">
        <f t="shared" si="5"/>
        <v>32</v>
      </c>
      <c r="B38" s="111"/>
      <c r="C38" s="88" t="s">
        <v>44</v>
      </c>
      <c r="D38" s="223" t="s">
        <v>79</v>
      </c>
      <c r="E38" s="189" t="s">
        <v>7</v>
      </c>
      <c r="F38" s="191"/>
      <c r="G38" s="36"/>
      <c r="H38" s="236">
        <v>0</v>
      </c>
      <c r="I38" s="236"/>
      <c r="J38" s="512">
        <v>0</v>
      </c>
      <c r="K38" s="512">
        <v>0</v>
      </c>
      <c r="L38" s="512">
        <v>0</v>
      </c>
      <c r="M38" s="512">
        <v>0</v>
      </c>
      <c r="N38" s="512">
        <v>0</v>
      </c>
      <c r="O38" s="276"/>
    </row>
    <row r="39" spans="1:15" ht="12.75">
      <c r="A39" s="50">
        <f t="shared" si="5"/>
        <v>33</v>
      </c>
      <c r="B39" s="84"/>
      <c r="C39" s="568"/>
      <c r="D39" s="569" t="s">
        <v>35</v>
      </c>
      <c r="E39" s="305"/>
      <c r="F39" s="306"/>
      <c r="G39" s="326">
        <f>G63</f>
        <v>0</v>
      </c>
      <c r="H39" s="327">
        <f>H40</f>
        <v>0</v>
      </c>
      <c r="I39" s="327">
        <f>I40</f>
        <v>0</v>
      </c>
      <c r="J39" s="533">
        <f>SUM(J40:J40)</f>
        <v>31000</v>
      </c>
      <c r="K39" s="533">
        <f>SUM(K40:K40)</f>
        <v>0</v>
      </c>
      <c r="L39" s="533">
        <f>SUM(L40:L41)</f>
        <v>107331</v>
      </c>
      <c r="M39" s="533">
        <f>SUM(M40:M40)</f>
        <v>0</v>
      </c>
      <c r="N39" s="533">
        <f>SUM(N40:N40)</f>
        <v>0</v>
      </c>
      <c r="O39" s="276"/>
    </row>
    <row r="40" spans="1:15" ht="12.75">
      <c r="A40" s="50">
        <f t="shared" si="5"/>
        <v>34</v>
      </c>
      <c r="B40" s="80"/>
      <c r="D40" s="470">
        <v>10</v>
      </c>
      <c r="E40" s="470" t="s">
        <v>336</v>
      </c>
      <c r="F40" s="39"/>
      <c r="H40" s="236">
        <v>0</v>
      </c>
      <c r="I40" s="236">
        <v>0</v>
      </c>
      <c r="J40" s="548">
        <v>31000</v>
      </c>
      <c r="K40" s="619">
        <v>0</v>
      </c>
      <c r="L40" s="616">
        <v>57531</v>
      </c>
      <c r="M40" s="620">
        <v>0</v>
      </c>
      <c r="N40" s="621">
        <v>0</v>
      </c>
      <c r="O40" s="276"/>
    </row>
    <row r="41" spans="1:15" ht="12.75">
      <c r="A41" s="50">
        <f t="shared" si="5"/>
        <v>35</v>
      </c>
      <c r="B41" s="80"/>
      <c r="D41" s="470">
        <v>11</v>
      </c>
      <c r="E41" s="470" t="s">
        <v>334</v>
      </c>
      <c r="F41" s="39"/>
      <c r="H41" s="236">
        <v>0</v>
      </c>
      <c r="I41" s="236">
        <v>0</v>
      </c>
      <c r="J41" s="548">
        <v>0</v>
      </c>
      <c r="K41" s="624">
        <v>0</v>
      </c>
      <c r="L41" s="616">
        <v>49800</v>
      </c>
      <c r="M41" s="620"/>
      <c r="N41" s="621"/>
      <c r="O41" s="276"/>
    </row>
    <row r="42" spans="1:15" ht="12.75">
      <c r="A42" s="50">
        <f t="shared" si="5"/>
        <v>36</v>
      </c>
      <c r="B42" s="80"/>
      <c r="D42" s="470"/>
      <c r="E42" s="470"/>
      <c r="F42" s="39"/>
      <c r="H42" s="236"/>
      <c r="I42" s="236"/>
      <c r="J42" s="548"/>
      <c r="K42" s="623"/>
      <c r="L42" s="616"/>
      <c r="M42" s="620"/>
      <c r="N42" s="621"/>
      <c r="O42" s="276"/>
    </row>
    <row r="43" spans="1:15" ht="12.75">
      <c r="A43" s="50">
        <f t="shared" si="5"/>
        <v>37</v>
      </c>
      <c r="B43" s="80"/>
      <c r="C43" s="69" t="s">
        <v>120</v>
      </c>
      <c r="D43" s="70" t="s">
        <v>180</v>
      </c>
      <c r="E43" s="71"/>
      <c r="F43" s="72"/>
      <c r="G43" s="73">
        <f>F101</f>
        <v>0</v>
      </c>
      <c r="H43" s="266">
        <f>H44</f>
        <v>1500</v>
      </c>
      <c r="I43" s="266">
        <f aca="true" t="shared" si="12" ref="I43:N43">I44</f>
        <v>4000</v>
      </c>
      <c r="J43" s="595">
        <f t="shared" si="12"/>
        <v>0</v>
      </c>
      <c r="K43" s="595">
        <f t="shared" si="12"/>
        <v>0</v>
      </c>
      <c r="L43" s="595">
        <f t="shared" si="12"/>
        <v>14000</v>
      </c>
      <c r="M43" s="595">
        <f t="shared" si="12"/>
        <v>0</v>
      </c>
      <c r="N43" s="595">
        <f t="shared" si="12"/>
        <v>0</v>
      </c>
      <c r="O43" s="276"/>
    </row>
    <row r="44" spans="1:15" ht="12.75">
      <c r="A44" s="50">
        <f t="shared" si="5"/>
        <v>38</v>
      </c>
      <c r="B44" s="74"/>
      <c r="C44" s="85"/>
      <c r="D44" s="63" t="s">
        <v>33</v>
      </c>
      <c r="E44" s="76"/>
      <c r="F44" s="77"/>
      <c r="G44" s="7">
        <f>G45+G75</f>
        <v>2670.5</v>
      </c>
      <c r="H44" s="259">
        <f>H45</f>
        <v>1500</v>
      </c>
      <c r="I44" s="259">
        <f aca="true" t="shared" si="13" ref="I44:N44">I45</f>
        <v>4000</v>
      </c>
      <c r="J44" s="588">
        <f t="shared" si="13"/>
        <v>0</v>
      </c>
      <c r="K44" s="588">
        <f t="shared" si="13"/>
        <v>0</v>
      </c>
      <c r="L44" s="588">
        <f t="shared" si="13"/>
        <v>14000</v>
      </c>
      <c r="M44" s="588">
        <f t="shared" si="13"/>
        <v>0</v>
      </c>
      <c r="N44" s="588">
        <f t="shared" si="13"/>
        <v>0</v>
      </c>
      <c r="O44" s="276"/>
    </row>
    <row r="45" spans="1:15" ht="12.75">
      <c r="A45" s="50">
        <f t="shared" si="5"/>
        <v>39</v>
      </c>
      <c r="B45" s="80"/>
      <c r="C45" s="100" t="s">
        <v>46</v>
      </c>
      <c r="D45" s="310" t="s">
        <v>47</v>
      </c>
      <c r="E45" s="311"/>
      <c r="F45" s="86"/>
      <c r="G45" s="87">
        <f>SUM(G46:G69)</f>
        <v>2640.6</v>
      </c>
      <c r="H45" s="250">
        <f>SUM(H46:H47)</f>
        <v>1500</v>
      </c>
      <c r="I45" s="250">
        <f aca="true" t="shared" si="14" ref="I45:N45">SUM(I46:I48)</f>
        <v>4000</v>
      </c>
      <c r="J45" s="527">
        <f t="shared" si="14"/>
        <v>0</v>
      </c>
      <c r="K45" s="527">
        <f t="shared" si="14"/>
        <v>0</v>
      </c>
      <c r="L45" s="527">
        <f t="shared" si="14"/>
        <v>14000</v>
      </c>
      <c r="M45" s="527">
        <f t="shared" si="14"/>
        <v>0</v>
      </c>
      <c r="N45" s="527">
        <f t="shared" si="14"/>
        <v>0</v>
      </c>
      <c r="O45" s="276"/>
    </row>
    <row r="46" spans="1:15" ht="12.75">
      <c r="A46" s="50">
        <f t="shared" si="5"/>
        <v>40</v>
      </c>
      <c r="B46" s="80"/>
      <c r="C46" s="224" t="s">
        <v>44</v>
      </c>
      <c r="D46" s="267" t="s">
        <v>60</v>
      </c>
      <c r="E46" s="330" t="s">
        <v>259</v>
      </c>
      <c r="F46" s="379"/>
      <c r="G46" s="213"/>
      <c r="H46" s="236">
        <v>1500</v>
      </c>
      <c r="I46" s="236">
        <v>0</v>
      </c>
      <c r="J46" s="512">
        <v>0</v>
      </c>
      <c r="K46" s="512">
        <v>0</v>
      </c>
      <c r="L46" s="512">
        <v>0</v>
      </c>
      <c r="M46" s="512">
        <v>0</v>
      </c>
      <c r="N46" s="512">
        <v>0</v>
      </c>
      <c r="O46" s="276"/>
    </row>
    <row r="47" spans="1:15" ht="12.75">
      <c r="A47" s="50">
        <f t="shared" si="5"/>
        <v>41</v>
      </c>
      <c r="B47" s="80"/>
      <c r="C47" s="226" t="s">
        <v>44</v>
      </c>
      <c r="D47" s="267" t="s">
        <v>61</v>
      </c>
      <c r="E47" s="344" t="s">
        <v>283</v>
      </c>
      <c r="F47" s="380"/>
      <c r="G47" s="213"/>
      <c r="H47" s="256"/>
      <c r="I47" s="256">
        <v>4000</v>
      </c>
      <c r="J47" s="512">
        <v>0</v>
      </c>
      <c r="K47" s="512">
        <v>0</v>
      </c>
      <c r="L47" s="512">
        <v>0</v>
      </c>
      <c r="M47" s="512">
        <v>0</v>
      </c>
      <c r="N47" s="512">
        <v>0</v>
      </c>
      <c r="O47" s="276"/>
    </row>
    <row r="48" spans="1:15" ht="12.75">
      <c r="A48" s="50">
        <f t="shared" si="5"/>
        <v>42</v>
      </c>
      <c r="B48" s="80"/>
      <c r="C48" s="226" t="s">
        <v>44</v>
      </c>
      <c r="D48" s="267" t="s">
        <v>62</v>
      </c>
      <c r="E48" s="429" t="s">
        <v>335</v>
      </c>
      <c r="F48" s="622"/>
      <c r="G48" s="213"/>
      <c r="H48" s="256">
        <v>0</v>
      </c>
      <c r="I48" s="256">
        <v>0</v>
      </c>
      <c r="J48" s="512">
        <v>0</v>
      </c>
      <c r="K48" s="512">
        <v>0</v>
      </c>
      <c r="L48" s="512">
        <v>14000</v>
      </c>
      <c r="M48" s="512">
        <v>0</v>
      </c>
      <c r="N48" s="512">
        <v>0</v>
      </c>
      <c r="O48" s="276"/>
    </row>
    <row r="49" spans="1:15" ht="12.75">
      <c r="A49" s="50">
        <f t="shared" si="5"/>
        <v>43</v>
      </c>
      <c r="B49" s="294">
        <v>4</v>
      </c>
      <c r="C49" s="105" t="s">
        <v>235</v>
      </c>
      <c r="D49" s="145"/>
      <c r="E49" s="145"/>
      <c r="F49" s="146"/>
      <c r="G49" s="295">
        <f>SUM(G51)</f>
        <v>643.1</v>
      </c>
      <c r="H49" s="314">
        <f>SUM(H50+H59)</f>
        <v>41713.79</v>
      </c>
      <c r="I49" s="314">
        <f aca="true" t="shared" si="15" ref="I49:N49">SUM(I50+I59)</f>
        <v>144768.16999999998</v>
      </c>
      <c r="J49" s="524">
        <f t="shared" si="15"/>
        <v>38830</v>
      </c>
      <c r="K49" s="524">
        <f t="shared" si="15"/>
        <v>34500</v>
      </c>
      <c r="L49" s="524">
        <f t="shared" si="15"/>
        <v>33300</v>
      </c>
      <c r="M49" s="524">
        <f t="shared" si="15"/>
        <v>33300</v>
      </c>
      <c r="N49" s="524">
        <f t="shared" si="15"/>
        <v>33300</v>
      </c>
      <c r="O49" s="276"/>
    </row>
    <row r="50" spans="1:15" ht="12.75">
      <c r="A50" s="50">
        <f t="shared" si="5"/>
        <v>44</v>
      </c>
      <c r="B50" s="74"/>
      <c r="C50" s="85"/>
      <c r="D50" s="307" t="s">
        <v>33</v>
      </c>
      <c r="E50" s="305"/>
      <c r="F50" s="306"/>
      <c r="G50" s="119">
        <f>G51</f>
        <v>643.1</v>
      </c>
      <c r="H50" s="308">
        <f>H51</f>
        <v>34771.99</v>
      </c>
      <c r="I50" s="308">
        <f aca="true" t="shared" si="16" ref="I50:N50">I51</f>
        <v>31896.5</v>
      </c>
      <c r="J50" s="530">
        <f t="shared" si="16"/>
        <v>34500</v>
      </c>
      <c r="K50" s="530">
        <f t="shared" si="16"/>
        <v>34500</v>
      </c>
      <c r="L50" s="530">
        <f t="shared" si="16"/>
        <v>33300</v>
      </c>
      <c r="M50" s="530">
        <f t="shared" si="16"/>
        <v>33300</v>
      </c>
      <c r="N50" s="530">
        <f t="shared" si="16"/>
        <v>33300</v>
      </c>
      <c r="O50" s="276"/>
    </row>
    <row r="51" spans="1:15" ht="12.75">
      <c r="A51" s="50">
        <f t="shared" si="5"/>
        <v>45</v>
      </c>
      <c r="B51" s="80"/>
      <c r="C51" s="100" t="s">
        <v>181</v>
      </c>
      <c r="D51" s="310" t="s">
        <v>47</v>
      </c>
      <c r="E51" s="311"/>
      <c r="F51" s="86"/>
      <c r="G51" s="87">
        <f>SUM(G52:G54)</f>
        <v>643.1</v>
      </c>
      <c r="H51" s="250">
        <f>SUM(H52:H56)</f>
        <v>34771.99</v>
      </c>
      <c r="I51" s="250">
        <f>SUM(I52:I56)</f>
        <v>31896.5</v>
      </c>
      <c r="J51" s="527">
        <f>SUM(J52:J58)</f>
        <v>34500</v>
      </c>
      <c r="K51" s="527">
        <f>SUM(K52:K58)</f>
        <v>34500</v>
      </c>
      <c r="L51" s="527">
        <f>SUM(L52:L58)</f>
        <v>33300</v>
      </c>
      <c r="M51" s="527">
        <f>SUM(M52:M58)</f>
        <v>33300</v>
      </c>
      <c r="N51" s="527">
        <f>SUM(N52:N58)</f>
        <v>33300</v>
      </c>
      <c r="O51" s="276"/>
    </row>
    <row r="52" spans="1:15" ht="12.75">
      <c r="A52" s="50">
        <f t="shared" si="5"/>
        <v>46</v>
      </c>
      <c r="B52" s="80"/>
      <c r="C52" s="25" t="s">
        <v>39</v>
      </c>
      <c r="D52" s="26" t="s">
        <v>37</v>
      </c>
      <c r="E52" s="175" t="s">
        <v>182</v>
      </c>
      <c r="F52" s="170"/>
      <c r="G52" s="165">
        <f>ROUND(M52/30.126,1)</f>
        <v>232.4</v>
      </c>
      <c r="H52" s="236">
        <v>5000</v>
      </c>
      <c r="I52" s="236">
        <v>6000</v>
      </c>
      <c r="J52" s="512">
        <v>7000</v>
      </c>
      <c r="K52" s="512">
        <v>7000</v>
      </c>
      <c r="L52" s="512">
        <v>7000</v>
      </c>
      <c r="M52" s="512">
        <v>7000</v>
      </c>
      <c r="N52" s="512">
        <v>7000</v>
      </c>
      <c r="O52" s="276"/>
    </row>
    <row r="53" spans="1:15" ht="12.75">
      <c r="A53" s="50">
        <f t="shared" si="5"/>
        <v>47</v>
      </c>
      <c r="B53" s="80"/>
      <c r="C53" s="25" t="s">
        <v>39</v>
      </c>
      <c r="D53" s="26" t="s">
        <v>40</v>
      </c>
      <c r="E53" s="179" t="s">
        <v>183</v>
      </c>
      <c r="F53" s="182"/>
      <c r="G53" s="165">
        <f>ROUND(M53/30.126,1)</f>
        <v>0</v>
      </c>
      <c r="H53" s="236">
        <v>994.39</v>
      </c>
      <c r="I53" s="236">
        <v>1000</v>
      </c>
      <c r="J53" s="512">
        <v>0</v>
      </c>
      <c r="K53" s="512">
        <v>0</v>
      </c>
      <c r="L53" s="512">
        <v>0</v>
      </c>
      <c r="M53" s="512">
        <v>0</v>
      </c>
      <c r="N53" s="512">
        <v>0</v>
      </c>
      <c r="O53" s="276"/>
    </row>
    <row r="54" spans="1:15" ht="12.75">
      <c r="A54" s="50">
        <f t="shared" si="5"/>
        <v>48</v>
      </c>
      <c r="B54" s="80"/>
      <c r="C54" s="91" t="s">
        <v>39</v>
      </c>
      <c r="D54" s="26" t="s">
        <v>41</v>
      </c>
      <c r="E54" s="179" t="s">
        <v>184</v>
      </c>
      <c r="F54" s="182"/>
      <c r="G54" s="165">
        <f>397.4+13.3</f>
        <v>410.7</v>
      </c>
      <c r="H54" s="236">
        <v>27884</v>
      </c>
      <c r="I54" s="236">
        <v>23000</v>
      </c>
      <c r="J54" s="512">
        <v>24500</v>
      </c>
      <c r="K54" s="512">
        <v>24500</v>
      </c>
      <c r="L54" s="512">
        <v>24500</v>
      </c>
      <c r="M54" s="512">
        <v>24500</v>
      </c>
      <c r="N54" s="512">
        <v>24500</v>
      </c>
      <c r="O54" s="276"/>
    </row>
    <row r="55" spans="1:15" ht="12.75">
      <c r="A55" s="50">
        <f t="shared" si="5"/>
        <v>49</v>
      </c>
      <c r="B55" s="80"/>
      <c r="C55" s="226" t="s">
        <v>39</v>
      </c>
      <c r="D55" s="223" t="s">
        <v>55</v>
      </c>
      <c r="E55" s="206" t="s">
        <v>260</v>
      </c>
      <c r="F55" s="212"/>
      <c r="G55" s="165"/>
      <c r="H55" s="256">
        <v>0</v>
      </c>
      <c r="I55" s="256">
        <v>996.52</v>
      </c>
      <c r="J55" s="512">
        <v>1000</v>
      </c>
      <c r="K55" s="512">
        <v>1000</v>
      </c>
      <c r="L55" s="512">
        <v>1000</v>
      </c>
      <c r="M55" s="512">
        <v>1000</v>
      </c>
      <c r="N55" s="512">
        <v>1000</v>
      </c>
      <c r="O55" s="276"/>
    </row>
    <row r="56" spans="1:15" ht="12.75">
      <c r="A56" s="50">
        <f t="shared" si="5"/>
        <v>50</v>
      </c>
      <c r="B56" s="80"/>
      <c r="C56" s="25" t="s">
        <v>39</v>
      </c>
      <c r="D56" s="223" t="s">
        <v>56</v>
      </c>
      <c r="E56" s="179" t="s">
        <v>185</v>
      </c>
      <c r="F56" s="182"/>
      <c r="G56" s="36"/>
      <c r="H56" s="236">
        <v>893.6</v>
      </c>
      <c r="I56" s="236">
        <v>899.98</v>
      </c>
      <c r="J56" s="512">
        <v>0</v>
      </c>
      <c r="K56" s="512">
        <v>0</v>
      </c>
      <c r="L56" s="512">
        <v>0</v>
      </c>
      <c r="M56" s="512">
        <v>0</v>
      </c>
      <c r="N56" s="512">
        <v>0</v>
      </c>
      <c r="O56" s="276"/>
    </row>
    <row r="57" spans="1:15" ht="12.75">
      <c r="A57" s="50">
        <f t="shared" si="5"/>
        <v>51</v>
      </c>
      <c r="B57" s="80"/>
      <c r="C57" s="226" t="s">
        <v>39</v>
      </c>
      <c r="D57" s="267" t="s">
        <v>57</v>
      </c>
      <c r="E57" s="207" t="s">
        <v>317</v>
      </c>
      <c r="F57" s="28"/>
      <c r="G57" s="36"/>
      <c r="H57" s="236">
        <v>0</v>
      </c>
      <c r="I57" s="236">
        <v>0</v>
      </c>
      <c r="J57" s="512">
        <v>1000</v>
      </c>
      <c r="K57" s="512">
        <v>1000</v>
      </c>
      <c r="L57" s="512">
        <v>0</v>
      </c>
      <c r="M57" s="512">
        <v>0</v>
      </c>
      <c r="N57" s="512">
        <v>0</v>
      </c>
      <c r="O57" s="276"/>
    </row>
    <row r="58" spans="1:15" ht="12.75">
      <c r="A58" s="50">
        <f t="shared" si="5"/>
        <v>52</v>
      </c>
      <c r="B58" s="80"/>
      <c r="C58" s="226" t="s">
        <v>39</v>
      </c>
      <c r="D58" s="267" t="s">
        <v>76</v>
      </c>
      <c r="E58" s="429" t="s">
        <v>337</v>
      </c>
      <c r="F58" s="28"/>
      <c r="G58" s="36"/>
      <c r="H58" s="236">
        <v>0</v>
      </c>
      <c r="I58" s="236">
        <v>0</v>
      </c>
      <c r="J58" s="512">
        <v>1000</v>
      </c>
      <c r="K58" s="512">
        <v>1000</v>
      </c>
      <c r="L58" s="512">
        <v>800</v>
      </c>
      <c r="M58" s="512">
        <v>800</v>
      </c>
      <c r="N58" s="512">
        <v>800</v>
      </c>
      <c r="O58" s="276"/>
    </row>
    <row r="59" spans="1:15" ht="12.75">
      <c r="A59" s="50">
        <f t="shared" si="5"/>
        <v>53</v>
      </c>
      <c r="B59" s="84"/>
      <c r="C59" s="91"/>
      <c r="D59" s="307" t="s">
        <v>35</v>
      </c>
      <c r="E59" s="305"/>
      <c r="F59" s="306"/>
      <c r="G59" s="326">
        <f>G60</f>
        <v>0</v>
      </c>
      <c r="H59" s="327">
        <f>H60</f>
        <v>6941.8</v>
      </c>
      <c r="I59" s="327">
        <f aca="true" t="shared" si="17" ref="I59:N59">I60</f>
        <v>112871.67</v>
      </c>
      <c r="J59" s="533">
        <f t="shared" si="17"/>
        <v>4330</v>
      </c>
      <c r="K59" s="533">
        <f t="shared" si="17"/>
        <v>0</v>
      </c>
      <c r="L59" s="533">
        <f t="shared" si="17"/>
        <v>0</v>
      </c>
      <c r="M59" s="533">
        <f t="shared" si="17"/>
        <v>0</v>
      </c>
      <c r="N59" s="533">
        <f t="shared" si="17"/>
        <v>0</v>
      </c>
      <c r="O59" s="276"/>
    </row>
    <row r="60" spans="1:15" ht="12.75">
      <c r="A60" s="50">
        <f>A59+1</f>
        <v>54</v>
      </c>
      <c r="B60" s="80"/>
      <c r="C60" s="100" t="s">
        <v>181</v>
      </c>
      <c r="D60" s="310" t="s">
        <v>47</v>
      </c>
      <c r="E60" s="311"/>
      <c r="F60" s="86"/>
      <c r="G60" s="87">
        <f>SUM(G61:G62)</f>
        <v>0</v>
      </c>
      <c r="H60" s="234">
        <f>SUM(H61:H63)</f>
        <v>6941.8</v>
      </c>
      <c r="I60" s="234">
        <f>SUM(I61:I63)</f>
        <v>112871.67</v>
      </c>
      <c r="J60" s="543">
        <f>SUM(J61:J64)</f>
        <v>4330</v>
      </c>
      <c r="K60" s="543">
        <f>SUM(K61:K64)</f>
        <v>0</v>
      </c>
      <c r="L60" s="543">
        <f>SUM(L61:L64)</f>
        <v>0</v>
      </c>
      <c r="M60" s="543">
        <f>SUM(M61:M64)</f>
        <v>0</v>
      </c>
      <c r="N60" s="543">
        <f>SUM(N61:N64)</f>
        <v>0</v>
      </c>
      <c r="O60" s="276"/>
    </row>
    <row r="61" spans="1:15" ht="12.75">
      <c r="A61" s="50">
        <f t="shared" si="5"/>
        <v>55</v>
      </c>
      <c r="B61" s="80"/>
      <c r="C61" s="273" t="s">
        <v>45</v>
      </c>
      <c r="D61" s="271" t="s">
        <v>78</v>
      </c>
      <c r="E61" s="8" t="s">
        <v>298</v>
      </c>
      <c r="F61" s="170"/>
      <c r="G61" s="36"/>
      <c r="H61" s="236">
        <v>4194</v>
      </c>
      <c r="I61" s="236">
        <v>101529.67</v>
      </c>
      <c r="J61" s="512">
        <v>0</v>
      </c>
      <c r="K61" s="512">
        <v>0</v>
      </c>
      <c r="L61" s="512">
        <v>0</v>
      </c>
      <c r="M61" s="512">
        <v>0</v>
      </c>
      <c r="N61" s="512">
        <v>0</v>
      </c>
      <c r="O61" s="276"/>
    </row>
    <row r="62" spans="1:15" ht="12.75">
      <c r="A62" s="50">
        <f t="shared" si="5"/>
        <v>56</v>
      </c>
      <c r="B62" s="80"/>
      <c r="C62" s="91" t="s">
        <v>45</v>
      </c>
      <c r="D62" s="223" t="s">
        <v>79</v>
      </c>
      <c r="E62" s="207" t="s">
        <v>290</v>
      </c>
      <c r="F62" s="191"/>
      <c r="G62" s="36"/>
      <c r="H62" s="236">
        <v>2747.8</v>
      </c>
      <c r="I62" s="236">
        <v>0</v>
      </c>
      <c r="J62" s="534">
        <v>0</v>
      </c>
      <c r="K62" s="534">
        <v>0</v>
      </c>
      <c r="L62" s="534">
        <v>0</v>
      </c>
      <c r="M62" s="534">
        <v>0</v>
      </c>
      <c r="N62" s="534">
        <v>0</v>
      </c>
      <c r="O62" s="276"/>
    </row>
    <row r="63" spans="1:15" ht="12.75">
      <c r="A63" s="50">
        <f t="shared" si="5"/>
        <v>57</v>
      </c>
      <c r="B63" s="80"/>
      <c r="C63" s="378" t="s">
        <v>45</v>
      </c>
      <c r="D63" s="271" t="s">
        <v>81</v>
      </c>
      <c r="E63" s="8" t="s">
        <v>310</v>
      </c>
      <c r="F63" s="318"/>
      <c r="G63" s="36"/>
      <c r="H63" s="256">
        <v>0</v>
      </c>
      <c r="I63" s="256">
        <v>11342</v>
      </c>
      <c r="J63" s="534">
        <v>0</v>
      </c>
      <c r="K63" s="534">
        <v>0</v>
      </c>
      <c r="L63" s="534">
        <v>0</v>
      </c>
      <c r="M63" s="534">
        <v>0</v>
      </c>
      <c r="N63" s="534">
        <v>0</v>
      </c>
      <c r="O63" s="276"/>
    </row>
    <row r="64" spans="1:15" ht="12.75">
      <c r="A64" s="50">
        <f t="shared" si="5"/>
        <v>58</v>
      </c>
      <c r="B64" s="80"/>
      <c r="C64" s="596"/>
      <c r="D64" s="597" t="s">
        <v>59</v>
      </c>
      <c r="E64" s="598" t="s">
        <v>318</v>
      </c>
      <c r="F64" s="318"/>
      <c r="G64" s="36"/>
      <c r="H64" s="256">
        <v>0</v>
      </c>
      <c r="I64" s="256">
        <v>0</v>
      </c>
      <c r="J64" s="534">
        <v>4330</v>
      </c>
      <c r="K64" s="534">
        <v>0</v>
      </c>
      <c r="L64" s="534">
        <v>0</v>
      </c>
      <c r="M64" s="534">
        <v>0</v>
      </c>
      <c r="N64" s="534">
        <v>0</v>
      </c>
      <c r="O64" s="276"/>
    </row>
    <row r="65" spans="1:15" ht="12.75">
      <c r="A65" s="50">
        <f t="shared" si="5"/>
        <v>59</v>
      </c>
      <c r="B65" s="294">
        <v>5</v>
      </c>
      <c r="C65" s="105" t="s">
        <v>186</v>
      </c>
      <c r="D65" s="145"/>
      <c r="E65" s="145"/>
      <c r="F65" s="146"/>
      <c r="G65" s="295">
        <f>SUM(G68)</f>
        <v>16.6</v>
      </c>
      <c r="H65" s="314">
        <f>H67</f>
        <v>2265.2</v>
      </c>
      <c r="I65" s="314">
        <f aca="true" t="shared" si="18" ref="I65:N65">I67</f>
        <v>2210</v>
      </c>
      <c r="J65" s="524">
        <f t="shared" si="18"/>
        <v>5124</v>
      </c>
      <c r="K65" s="524">
        <f t="shared" si="18"/>
        <v>5074</v>
      </c>
      <c r="L65" s="524">
        <f t="shared" si="18"/>
        <v>2000</v>
      </c>
      <c r="M65" s="524">
        <f t="shared" si="18"/>
        <v>2000</v>
      </c>
      <c r="N65" s="524">
        <f t="shared" si="18"/>
        <v>2000</v>
      </c>
      <c r="O65" s="276"/>
    </row>
    <row r="66" spans="1:15" ht="12.75">
      <c r="A66" s="50">
        <f t="shared" si="5"/>
        <v>60</v>
      </c>
      <c r="B66" s="74"/>
      <c r="C66" s="85"/>
      <c r="D66" s="307" t="s">
        <v>33</v>
      </c>
      <c r="E66" s="305"/>
      <c r="F66" s="306"/>
      <c r="G66" s="119">
        <f>G67</f>
        <v>16.6</v>
      </c>
      <c r="H66" s="308">
        <f>H67</f>
        <v>2265.2</v>
      </c>
      <c r="I66" s="308">
        <f aca="true" t="shared" si="19" ref="I66:N66">I67</f>
        <v>2210</v>
      </c>
      <c r="J66" s="530">
        <f t="shared" si="19"/>
        <v>5124</v>
      </c>
      <c r="K66" s="530">
        <f t="shared" si="19"/>
        <v>5074</v>
      </c>
      <c r="L66" s="530">
        <f t="shared" si="19"/>
        <v>2000</v>
      </c>
      <c r="M66" s="530">
        <f t="shared" si="19"/>
        <v>2000</v>
      </c>
      <c r="N66" s="530">
        <f t="shared" si="19"/>
        <v>2000</v>
      </c>
      <c r="O66" s="276"/>
    </row>
    <row r="67" spans="1:15" ht="12.75">
      <c r="A67" s="50">
        <f t="shared" si="5"/>
        <v>61</v>
      </c>
      <c r="B67" s="84"/>
      <c r="C67" s="100" t="s">
        <v>187</v>
      </c>
      <c r="D67" s="310" t="s">
        <v>188</v>
      </c>
      <c r="E67" s="311"/>
      <c r="F67" s="86"/>
      <c r="G67" s="87">
        <f>SUM(G68:G68)</f>
        <v>16.6</v>
      </c>
      <c r="H67" s="275">
        <f>SUM(H68:H69)</f>
        <v>2265.2</v>
      </c>
      <c r="I67" s="275">
        <f>SUM(I68:I69)</f>
        <v>2210</v>
      </c>
      <c r="J67" s="518">
        <f>SUM(J68:J71)</f>
        <v>5124</v>
      </c>
      <c r="K67" s="518">
        <f>SUM(K68:K71)</f>
        <v>5074</v>
      </c>
      <c r="L67" s="518">
        <f>SUM(L68:L71)</f>
        <v>2000</v>
      </c>
      <c r="M67" s="518">
        <f>SUM(M68:M71)</f>
        <v>2000</v>
      </c>
      <c r="N67" s="518">
        <f>SUM(N68:N71)</f>
        <v>2000</v>
      </c>
      <c r="O67" s="276"/>
    </row>
    <row r="68" spans="1:15" ht="12.75">
      <c r="A68" s="50">
        <f t="shared" si="5"/>
        <v>62</v>
      </c>
      <c r="B68" s="84"/>
      <c r="C68" s="25" t="s">
        <v>39</v>
      </c>
      <c r="D68" s="26" t="s">
        <v>37</v>
      </c>
      <c r="E68" s="194" t="s">
        <v>49</v>
      </c>
      <c r="F68" s="195"/>
      <c r="G68" s="36">
        <f>ROUND(M68/30.126,1)</f>
        <v>16.6</v>
      </c>
      <c r="H68" s="236">
        <v>500</v>
      </c>
      <c r="I68" s="236">
        <v>500</v>
      </c>
      <c r="J68" s="512">
        <v>500</v>
      </c>
      <c r="K68" s="512">
        <v>500</v>
      </c>
      <c r="L68" s="512">
        <v>500</v>
      </c>
      <c r="M68" s="512">
        <v>500</v>
      </c>
      <c r="N68" s="512">
        <v>500</v>
      </c>
      <c r="O68" s="276"/>
    </row>
    <row r="69" spans="1:15" ht="12.75">
      <c r="A69" s="50">
        <f t="shared" si="5"/>
        <v>63</v>
      </c>
      <c r="B69" s="80"/>
      <c r="C69" s="25" t="s">
        <v>39</v>
      </c>
      <c r="D69" s="26" t="s">
        <v>40</v>
      </c>
      <c r="E69" s="189" t="s">
        <v>189</v>
      </c>
      <c r="F69" s="190"/>
      <c r="G69" s="36">
        <v>1.8</v>
      </c>
      <c r="H69" s="236">
        <v>1765.2</v>
      </c>
      <c r="I69" s="236">
        <v>1710</v>
      </c>
      <c r="J69" s="512">
        <v>1550</v>
      </c>
      <c r="K69" s="512">
        <v>1500</v>
      </c>
      <c r="L69" s="512">
        <v>1500</v>
      </c>
      <c r="M69" s="512">
        <v>1500</v>
      </c>
      <c r="N69" s="512">
        <v>1500</v>
      </c>
      <c r="O69" s="276"/>
    </row>
    <row r="70" spans="1:15" ht="12.75">
      <c r="A70" s="50">
        <f t="shared" si="5"/>
        <v>64</v>
      </c>
      <c r="B70" s="78"/>
      <c r="C70" s="218" t="s">
        <v>39</v>
      </c>
      <c r="D70" s="267" t="s">
        <v>41</v>
      </c>
      <c r="E70" s="580" t="s">
        <v>319</v>
      </c>
      <c r="F70" s="30"/>
      <c r="G70" s="36"/>
      <c r="H70" s="236">
        <v>0</v>
      </c>
      <c r="I70" s="236">
        <v>0</v>
      </c>
      <c r="J70" s="512">
        <v>1333</v>
      </c>
      <c r="K70" s="512">
        <v>1333</v>
      </c>
      <c r="L70" s="512">
        <v>0</v>
      </c>
      <c r="M70" s="512">
        <v>0</v>
      </c>
      <c r="N70" s="512">
        <v>0</v>
      </c>
      <c r="O70" s="276"/>
    </row>
    <row r="71" spans="1:15" ht="12.75">
      <c r="A71" s="50">
        <f t="shared" si="5"/>
        <v>65</v>
      </c>
      <c r="B71" s="78"/>
      <c r="C71" s="218" t="s">
        <v>39</v>
      </c>
      <c r="D71" s="267" t="s">
        <v>55</v>
      </c>
      <c r="E71" s="580" t="s">
        <v>320</v>
      </c>
      <c r="F71" s="30"/>
      <c r="G71" s="36"/>
      <c r="H71" s="236">
        <v>0</v>
      </c>
      <c r="I71" s="236">
        <v>0</v>
      </c>
      <c r="J71" s="512">
        <v>1741</v>
      </c>
      <c r="K71" s="512">
        <v>1741</v>
      </c>
      <c r="L71" s="512">
        <v>0</v>
      </c>
      <c r="M71" s="512">
        <v>0</v>
      </c>
      <c r="N71" s="512">
        <v>0</v>
      </c>
      <c r="O71" s="276"/>
    </row>
    <row r="72" spans="1:15" ht="12.75">
      <c r="A72" s="50">
        <f t="shared" si="5"/>
        <v>66</v>
      </c>
      <c r="B72" s="144">
        <v>6</v>
      </c>
      <c r="C72" s="97" t="s">
        <v>136</v>
      </c>
      <c r="D72" s="145"/>
      <c r="E72" s="145"/>
      <c r="F72" s="146"/>
      <c r="G72" s="295">
        <f>G74+F79</f>
        <v>66.4</v>
      </c>
      <c r="H72" s="314">
        <f>H73</f>
        <v>1760.55</v>
      </c>
      <c r="I72" s="314">
        <f aca="true" t="shared" si="20" ref="I72:N72">I73</f>
        <v>1647.78</v>
      </c>
      <c r="J72" s="524">
        <f t="shared" si="20"/>
        <v>2000</v>
      </c>
      <c r="K72" s="524">
        <f t="shared" si="20"/>
        <v>2000</v>
      </c>
      <c r="L72" s="524">
        <f t="shared" si="20"/>
        <v>2000</v>
      </c>
      <c r="M72" s="524">
        <f t="shared" si="20"/>
        <v>2000</v>
      </c>
      <c r="N72" s="524">
        <f t="shared" si="20"/>
        <v>2000</v>
      </c>
      <c r="O72" s="276"/>
    </row>
    <row r="73" spans="1:15" ht="12.75">
      <c r="A73" s="50">
        <f t="shared" si="5"/>
        <v>67</v>
      </c>
      <c r="B73" s="98"/>
      <c r="C73" s="93"/>
      <c r="D73" s="304" t="s">
        <v>33</v>
      </c>
      <c r="E73" s="305"/>
      <c r="F73" s="306"/>
      <c r="G73" s="119">
        <f>G74+F79</f>
        <v>66.4</v>
      </c>
      <c r="H73" s="253">
        <f>H74</f>
        <v>1760.55</v>
      </c>
      <c r="I73" s="253">
        <f aca="true" t="shared" si="21" ref="I73:N73">I74</f>
        <v>1647.78</v>
      </c>
      <c r="J73" s="525">
        <f t="shared" si="21"/>
        <v>2000</v>
      </c>
      <c r="K73" s="525">
        <f t="shared" si="21"/>
        <v>2000</v>
      </c>
      <c r="L73" s="525">
        <f t="shared" si="21"/>
        <v>2000</v>
      </c>
      <c r="M73" s="525">
        <f t="shared" si="21"/>
        <v>2000</v>
      </c>
      <c r="N73" s="525">
        <f t="shared" si="21"/>
        <v>2000</v>
      </c>
      <c r="O73" s="276"/>
    </row>
    <row r="74" spans="1:15" ht="12.75">
      <c r="A74" s="50">
        <f t="shared" si="5"/>
        <v>68</v>
      </c>
      <c r="B74" s="78"/>
      <c r="C74" s="100" t="s">
        <v>46</v>
      </c>
      <c r="D74" s="311" t="s">
        <v>137</v>
      </c>
      <c r="E74" s="311"/>
      <c r="F74" s="86"/>
      <c r="G74" s="87">
        <f>SUM(G75:G78)</f>
        <v>66.4</v>
      </c>
      <c r="H74" s="250">
        <f>SUM(H75:H78)</f>
        <v>1760.55</v>
      </c>
      <c r="I74" s="250">
        <f aca="true" t="shared" si="22" ref="I74:N74">SUM(I75:I78)</f>
        <v>1647.78</v>
      </c>
      <c r="J74" s="527">
        <f t="shared" si="22"/>
        <v>2000</v>
      </c>
      <c r="K74" s="527">
        <f t="shared" si="22"/>
        <v>2000</v>
      </c>
      <c r="L74" s="527">
        <f t="shared" si="22"/>
        <v>2000</v>
      </c>
      <c r="M74" s="527">
        <f t="shared" si="22"/>
        <v>2000</v>
      </c>
      <c r="N74" s="527">
        <f t="shared" si="22"/>
        <v>2000</v>
      </c>
      <c r="O74" s="276"/>
    </row>
    <row r="75" spans="1:16" s="14" customFormat="1" ht="12.75">
      <c r="A75" s="50">
        <f t="shared" si="5"/>
        <v>69</v>
      </c>
      <c r="B75" s="78"/>
      <c r="C75" s="25" t="s">
        <v>68</v>
      </c>
      <c r="D75" s="26" t="s">
        <v>37</v>
      </c>
      <c r="E75" s="175" t="s">
        <v>199</v>
      </c>
      <c r="F75" s="170"/>
      <c r="G75" s="36">
        <f>ROUND(M75/30.126,1)</f>
        <v>29.9</v>
      </c>
      <c r="H75" s="236">
        <v>1058.76</v>
      </c>
      <c r="I75" s="236">
        <v>733.18</v>
      </c>
      <c r="J75" s="512">
        <v>900</v>
      </c>
      <c r="K75" s="512">
        <v>900</v>
      </c>
      <c r="L75" s="512">
        <v>900</v>
      </c>
      <c r="M75" s="512">
        <v>900</v>
      </c>
      <c r="N75" s="512">
        <v>900</v>
      </c>
      <c r="O75" s="276"/>
      <c r="P75" s="276"/>
    </row>
    <row r="76" spans="1:15" ht="12.75">
      <c r="A76" s="50">
        <f t="shared" si="5"/>
        <v>70</v>
      </c>
      <c r="B76" s="78"/>
      <c r="C76" s="25" t="s">
        <v>44</v>
      </c>
      <c r="D76" s="26" t="s">
        <v>40</v>
      </c>
      <c r="E76" s="179" t="s">
        <v>240</v>
      </c>
      <c r="F76" s="182"/>
      <c r="G76" s="36">
        <f>ROUND(M76/30.126,1)</f>
        <v>6.6</v>
      </c>
      <c r="H76" s="236">
        <v>141.5</v>
      </c>
      <c r="I76" s="236">
        <v>231.6</v>
      </c>
      <c r="J76" s="512">
        <v>200</v>
      </c>
      <c r="K76" s="512">
        <v>200</v>
      </c>
      <c r="L76" s="512">
        <v>200</v>
      </c>
      <c r="M76" s="512">
        <v>200</v>
      </c>
      <c r="N76" s="512">
        <v>200</v>
      </c>
      <c r="O76" s="276"/>
    </row>
    <row r="77" spans="1:15" ht="12.75">
      <c r="A77" s="50">
        <f t="shared" si="5"/>
        <v>71</v>
      </c>
      <c r="B77" s="78"/>
      <c r="C77" s="25" t="s">
        <v>44</v>
      </c>
      <c r="D77" s="26" t="s">
        <v>41</v>
      </c>
      <c r="E77" s="179" t="s">
        <v>238</v>
      </c>
      <c r="F77" s="188"/>
      <c r="G77" s="36">
        <f>ROUND(M77/30.126,1)</f>
        <v>10</v>
      </c>
      <c r="H77" s="236">
        <v>60.29</v>
      </c>
      <c r="I77" s="236">
        <v>126</v>
      </c>
      <c r="J77" s="512">
        <v>300</v>
      </c>
      <c r="K77" s="512">
        <v>300</v>
      </c>
      <c r="L77" s="512">
        <v>300</v>
      </c>
      <c r="M77" s="512">
        <v>300</v>
      </c>
      <c r="N77" s="512">
        <v>300</v>
      </c>
      <c r="O77" s="276"/>
    </row>
    <row r="78" spans="1:15" ht="13.5" thickBot="1">
      <c r="A78" s="50">
        <f t="shared" si="5"/>
        <v>72</v>
      </c>
      <c r="B78" s="166"/>
      <c r="C78" s="157" t="s">
        <v>39</v>
      </c>
      <c r="D78" s="211" t="s">
        <v>55</v>
      </c>
      <c r="E78" s="202" t="s">
        <v>190</v>
      </c>
      <c r="F78" s="203"/>
      <c r="G78" s="38">
        <f>ROUND(M78/30.126,1)</f>
        <v>19.9</v>
      </c>
      <c r="H78" s="507">
        <v>500</v>
      </c>
      <c r="I78" s="265">
        <v>557</v>
      </c>
      <c r="J78" s="434">
        <v>600</v>
      </c>
      <c r="K78" s="434">
        <v>600</v>
      </c>
      <c r="L78" s="434">
        <v>600</v>
      </c>
      <c r="M78" s="434">
        <v>600</v>
      </c>
      <c r="N78" s="434">
        <v>600</v>
      </c>
      <c r="O78" s="276"/>
    </row>
    <row r="79" spans="1:15" ht="12.75">
      <c r="A79" s="13"/>
      <c r="B79"/>
      <c r="D79" s="8"/>
      <c r="N79" s="548"/>
      <c r="O79" s="276"/>
    </row>
    <row r="80" spans="1:15" ht="12.75">
      <c r="A80" s="13"/>
      <c r="B80"/>
      <c r="N80" s="548"/>
      <c r="O80" s="276"/>
    </row>
    <row r="81" spans="1:14" ht="12.75">
      <c r="A81" s="13"/>
      <c r="B81"/>
      <c r="N81" s="548"/>
    </row>
    <row r="82" spans="1:14" ht="12.75">
      <c r="A82" s="13"/>
      <c r="B82"/>
      <c r="N82" s="548"/>
    </row>
    <row r="83" spans="1:14" ht="12.75">
      <c r="A83" s="13"/>
      <c r="B83"/>
      <c r="N83" s="548"/>
    </row>
    <row r="84" spans="1:14" ht="12.75">
      <c r="A84" s="13"/>
      <c r="B84"/>
      <c r="N84" s="548"/>
    </row>
    <row r="85" spans="1:14" ht="12.75">
      <c r="A85" s="13"/>
      <c r="B85"/>
      <c r="N85" s="548"/>
    </row>
    <row r="86" spans="1:14" ht="12.75">
      <c r="A86" s="13"/>
      <c r="B86"/>
      <c r="N86" s="548"/>
    </row>
    <row r="87" spans="1:14" ht="12.75">
      <c r="A87" s="13"/>
      <c r="B87"/>
      <c r="N87" s="548"/>
    </row>
    <row r="88" spans="1:14" ht="12.75">
      <c r="A88" s="13"/>
      <c r="B88"/>
      <c r="N88" s="548"/>
    </row>
    <row r="89" spans="1:14" ht="12.75">
      <c r="A89" s="13"/>
      <c r="B89"/>
      <c r="N89" s="548"/>
    </row>
    <row r="90" spans="1:14" ht="12.75">
      <c r="A90" s="13"/>
      <c r="B90"/>
      <c r="N90" s="548"/>
    </row>
    <row r="91" spans="1:14" ht="12.75">
      <c r="A91" s="13"/>
      <c r="B91"/>
      <c r="N91" s="548"/>
    </row>
    <row r="92" spans="1:14" ht="12.75">
      <c r="A92" s="13"/>
      <c r="B92"/>
      <c r="N92" s="548"/>
    </row>
    <row r="93" spans="1:14" ht="12.75">
      <c r="A93" s="13"/>
      <c r="B93"/>
      <c r="N93" s="548"/>
    </row>
    <row r="94" spans="1:14" ht="12.75">
      <c r="A94" s="13"/>
      <c r="B94"/>
      <c r="N94" s="548"/>
    </row>
    <row r="95" spans="1:14" ht="12.75">
      <c r="A95" s="13"/>
      <c r="B95"/>
      <c r="N95" s="548"/>
    </row>
    <row r="96" spans="1:14" ht="12.75">
      <c r="A96" s="13"/>
      <c r="B96"/>
      <c r="N96" s="548"/>
    </row>
    <row r="97" spans="1:14" ht="12.75">
      <c r="A97" s="13"/>
      <c r="B97"/>
      <c r="N97" s="548"/>
    </row>
    <row r="98" spans="1:14" ht="12.75">
      <c r="A98" s="13"/>
      <c r="B98"/>
      <c r="N98" s="548"/>
    </row>
    <row r="99" spans="1:14" ht="12.75">
      <c r="A99" s="13"/>
      <c r="B99"/>
      <c r="N99" s="548"/>
    </row>
    <row r="100" spans="1:14" ht="12.75">
      <c r="A100" s="13"/>
      <c r="B100"/>
      <c r="N100" s="548"/>
    </row>
    <row r="101" spans="1:14" ht="12.75">
      <c r="A101" s="13"/>
      <c r="B101"/>
      <c r="N101" s="548"/>
    </row>
    <row r="102" spans="1:14" ht="12.75">
      <c r="A102" s="13"/>
      <c r="B102"/>
      <c r="N102" s="548"/>
    </row>
    <row r="103" spans="1:14" ht="12.75">
      <c r="A103" s="13"/>
      <c r="B103"/>
      <c r="N103" s="548"/>
    </row>
    <row r="104" spans="1:14" ht="12.75">
      <c r="A104" s="13"/>
      <c r="B104"/>
      <c r="N104" s="548"/>
    </row>
    <row r="105" spans="1:14" ht="12.75">
      <c r="A105" s="13"/>
      <c r="B105"/>
      <c r="N105" s="548"/>
    </row>
    <row r="106" spans="1:14" ht="12.75">
      <c r="A106" s="13"/>
      <c r="B106"/>
      <c r="N106" s="548"/>
    </row>
    <row r="107" spans="1:14" ht="12.75">
      <c r="A107" s="13"/>
      <c r="B107"/>
      <c r="N107" s="548"/>
    </row>
    <row r="108" spans="1:14" ht="12.75">
      <c r="A108" s="13"/>
      <c r="B108"/>
      <c r="N108" s="548"/>
    </row>
    <row r="109" spans="1:14" ht="12.75">
      <c r="A109" s="13"/>
      <c r="B109"/>
      <c r="N109" s="548"/>
    </row>
    <row r="110" spans="1:14" ht="12.75">
      <c r="A110" s="13"/>
      <c r="B110"/>
      <c r="N110" s="548"/>
    </row>
  </sheetData>
  <sheetProtection/>
  <mergeCells count="2">
    <mergeCell ref="G3:N3"/>
    <mergeCell ref="D4:F6"/>
  </mergeCells>
  <printOptions/>
  <pageMargins left="0.7874015748031497" right="0.5905511811023623" top="0.7874015748031497" bottom="0.7874015748031497" header="0" footer="0"/>
  <pageSetup fitToHeight="0" fitToWidth="1" horizontalDpi="600" verticalDpi="600" orientation="landscape" paperSize="9" scale="93" r:id="rId1"/>
  <headerFooter alignWithMargins="0">
    <oddHeader>&amp;C&amp;"Arial,Tučné"&amp;14  Programový rozpočet obce Kanianka 
na roky 2016, 2017, 2018 v EUR&amp;R
</oddHeader>
    <oddFooter>&amp;R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view="pageLayout" workbookViewId="0" topLeftCell="A1">
      <selection activeCell="E29" sqref="E29"/>
    </sheetView>
  </sheetViews>
  <sheetFormatPr defaultColWidth="9.140625" defaultRowHeight="12.75"/>
  <cols>
    <col min="1" max="1" width="3.57421875" style="1" customWidth="1"/>
    <col min="2" max="2" width="4.140625" style="13" customWidth="1"/>
    <col min="3" max="3" width="7.57421875" style="0" customWidth="1"/>
    <col min="4" max="4" width="3.421875" style="0" customWidth="1"/>
    <col min="5" max="5" width="31.421875" style="0" customWidth="1"/>
    <col min="6" max="6" width="7.8515625" style="0" customWidth="1"/>
    <col min="7" max="7" width="11.7109375" style="0" hidden="1" customWidth="1"/>
    <col min="8" max="8" width="15.140625" style="0" bestFit="1" customWidth="1"/>
    <col min="9" max="9" width="12.140625" style="0" customWidth="1"/>
    <col min="10" max="10" width="10.421875" style="216" customWidth="1"/>
    <col min="11" max="11" width="11.00390625" style="216" customWidth="1"/>
    <col min="12" max="12" width="9.8515625" style="12" customWidth="1"/>
    <col min="13" max="14" width="7.28125" style="12" bestFit="1" customWidth="1"/>
    <col min="15" max="15" width="9.140625" style="446" customWidth="1"/>
    <col min="17" max="17" width="9.140625" style="451" customWidth="1"/>
  </cols>
  <sheetData>
    <row r="1" spans="2:14" ht="15.75">
      <c r="B1" s="2" t="s">
        <v>19</v>
      </c>
      <c r="E1" s="3"/>
      <c r="F1" s="3"/>
      <c r="G1" s="20" t="e">
        <f>G2-G7</f>
        <v>#REF!</v>
      </c>
      <c r="H1" s="20"/>
      <c r="I1" s="20"/>
      <c r="J1" s="529"/>
      <c r="K1" s="529"/>
      <c r="L1" s="24">
        <f>L2-L7</f>
        <v>0</v>
      </c>
      <c r="M1" s="24">
        <f>M2-M7</f>
        <v>0</v>
      </c>
      <c r="N1" s="24">
        <f>N2-N7</f>
        <v>0</v>
      </c>
    </row>
    <row r="2" spans="2:14" ht="16.5" thickBot="1">
      <c r="B2" s="2"/>
      <c r="E2" s="3"/>
      <c r="F2" s="3"/>
      <c r="G2" s="20" t="e">
        <f>SUM(G8:G10)</f>
        <v>#REF!</v>
      </c>
      <c r="H2" s="20"/>
      <c r="I2" s="20"/>
      <c r="J2" s="529"/>
      <c r="K2" s="529"/>
      <c r="L2" s="24">
        <f>SUM(L8:L10)</f>
        <v>49335</v>
      </c>
      <c r="M2" s="24">
        <f>SUM(M8:M10)</f>
        <v>48535</v>
      </c>
      <c r="N2" s="24">
        <f>SUM(N8:N10)</f>
        <v>48535</v>
      </c>
    </row>
    <row r="3" spans="1:14" ht="12.75" customHeight="1" thickBot="1">
      <c r="A3" s="52"/>
      <c r="B3" s="6"/>
      <c r="C3" s="53"/>
      <c r="D3" s="53"/>
      <c r="E3" s="54"/>
      <c r="F3" s="55"/>
      <c r="G3" s="640" t="s">
        <v>64</v>
      </c>
      <c r="H3" s="641"/>
      <c r="I3" s="641"/>
      <c r="J3" s="641"/>
      <c r="K3" s="641"/>
      <c r="L3" s="641"/>
      <c r="M3" s="642"/>
      <c r="N3" s="643"/>
    </row>
    <row r="4" spans="1:14" ht="12" customHeight="1">
      <c r="A4" s="56"/>
      <c r="B4" s="57" t="s">
        <v>22</v>
      </c>
      <c r="C4" s="58" t="s">
        <v>23</v>
      </c>
      <c r="D4" s="632" t="s">
        <v>24</v>
      </c>
      <c r="E4" s="633"/>
      <c r="F4" s="634"/>
      <c r="G4" s="227"/>
      <c r="H4" s="228" t="s">
        <v>258</v>
      </c>
      <c r="I4" s="228" t="s">
        <v>258</v>
      </c>
      <c r="J4" s="581" t="s">
        <v>304</v>
      </c>
      <c r="K4" s="482" t="s">
        <v>292</v>
      </c>
      <c r="L4" s="584">
        <v>2016</v>
      </c>
      <c r="M4" s="584">
        <v>2017</v>
      </c>
      <c r="N4" s="584">
        <v>2018</v>
      </c>
    </row>
    <row r="5" spans="1:14" ht="13.5" customHeight="1">
      <c r="A5" s="56"/>
      <c r="B5" s="57" t="s">
        <v>25</v>
      </c>
      <c r="C5" s="58" t="s">
        <v>26</v>
      </c>
      <c r="D5" s="635"/>
      <c r="E5" s="636"/>
      <c r="F5" s="637"/>
      <c r="G5" s="229" t="s">
        <v>27</v>
      </c>
      <c r="H5" s="374" t="s">
        <v>277</v>
      </c>
      <c r="I5" s="374" t="s">
        <v>289</v>
      </c>
      <c r="J5" s="582" t="s">
        <v>321</v>
      </c>
      <c r="K5" s="483" t="s">
        <v>305</v>
      </c>
      <c r="L5" s="425" t="s">
        <v>28</v>
      </c>
      <c r="M5" s="425" t="s">
        <v>28</v>
      </c>
      <c r="N5" s="585" t="s">
        <v>29</v>
      </c>
    </row>
    <row r="6" spans="1:14" ht="13.5" thickBot="1">
      <c r="A6" s="127"/>
      <c r="B6" s="128" t="s">
        <v>30</v>
      </c>
      <c r="C6" s="129" t="s">
        <v>31</v>
      </c>
      <c r="D6" s="644"/>
      <c r="E6" s="645"/>
      <c r="F6" s="646"/>
      <c r="G6" s="230">
        <v>1</v>
      </c>
      <c r="H6" s="233">
        <v>1</v>
      </c>
      <c r="I6" s="233">
        <v>2</v>
      </c>
      <c r="J6" s="435" t="s">
        <v>28</v>
      </c>
      <c r="K6" s="484">
        <v>3</v>
      </c>
      <c r="L6" s="424">
        <v>4</v>
      </c>
      <c r="M6" s="424">
        <v>5</v>
      </c>
      <c r="N6" s="586">
        <v>6</v>
      </c>
    </row>
    <row r="7" spans="1:14" ht="15.75" thickBot="1">
      <c r="A7" s="50">
        <v>1</v>
      </c>
      <c r="B7" s="278" t="s">
        <v>20</v>
      </c>
      <c r="C7" s="279"/>
      <c r="D7" s="280"/>
      <c r="E7" s="280"/>
      <c r="F7" s="281"/>
      <c r="G7" s="282" t="e">
        <f>G11+#REF!+#REF!+G19+#REF!+G30+#REF!+#REF!+#REF!+#REF!+#REF!+#REF!+G35+#REF!</f>
        <v>#REF!</v>
      </c>
      <c r="H7" s="366">
        <f>SUM(H8:H10)</f>
        <v>151187.13</v>
      </c>
      <c r="I7" s="366">
        <f aca="true" t="shared" si="0" ref="I7:N7">SUM(I8:I10)</f>
        <v>28275.230000000003</v>
      </c>
      <c r="J7" s="599">
        <f t="shared" si="0"/>
        <v>56324</v>
      </c>
      <c r="K7" s="599">
        <f t="shared" si="0"/>
        <v>29240</v>
      </c>
      <c r="L7" s="599">
        <f t="shared" si="0"/>
        <v>49335</v>
      </c>
      <c r="M7" s="599">
        <f t="shared" si="0"/>
        <v>48535</v>
      </c>
      <c r="N7" s="599">
        <f t="shared" si="0"/>
        <v>48535</v>
      </c>
    </row>
    <row r="8" spans="1:14" ht="15">
      <c r="A8" s="50">
        <f>A7+1</f>
        <v>2</v>
      </c>
      <c r="B8" s="350" t="s">
        <v>32</v>
      </c>
      <c r="C8" s="351" t="s">
        <v>33</v>
      </c>
      <c r="D8" s="352"/>
      <c r="E8" s="353"/>
      <c r="F8" s="354"/>
      <c r="G8" s="368" t="e">
        <f>G12+#REF!+#REF!+G20+G31+#REF!+#REF!+#REF!+#REF!+G36+#REF!+#REF!+#REF!</f>
        <v>#REF!</v>
      </c>
      <c r="H8" s="370">
        <f aca="true" t="shared" si="1" ref="H8:N8">SUM(H12+H20+H31+H36)</f>
        <v>151187.13</v>
      </c>
      <c r="I8" s="370">
        <f t="shared" si="1"/>
        <v>28275.230000000003</v>
      </c>
      <c r="J8" s="600">
        <f t="shared" si="1"/>
        <v>56324</v>
      </c>
      <c r="K8" s="600">
        <f t="shared" si="1"/>
        <v>29240</v>
      </c>
      <c r="L8" s="600">
        <f t="shared" si="1"/>
        <v>49335</v>
      </c>
      <c r="M8" s="600">
        <f t="shared" si="1"/>
        <v>48535</v>
      </c>
      <c r="N8" s="600">
        <f t="shared" si="1"/>
        <v>48535</v>
      </c>
    </row>
    <row r="9" spans="1:14" ht="15">
      <c r="A9" s="50">
        <f aca="true" t="shared" si="2" ref="A9:A41">A8+1</f>
        <v>3</v>
      </c>
      <c r="B9" s="350" t="s">
        <v>34</v>
      </c>
      <c r="C9" s="351" t="s">
        <v>35</v>
      </c>
      <c r="D9" s="352"/>
      <c r="E9" s="353"/>
      <c r="F9" s="354"/>
      <c r="G9" s="368" t="e">
        <f>#REF!</f>
        <v>#REF!</v>
      </c>
      <c r="H9" s="388">
        <v>0</v>
      </c>
      <c r="I9" s="388">
        <v>0</v>
      </c>
      <c r="J9" s="546"/>
      <c r="K9" s="546"/>
      <c r="L9" s="546"/>
      <c r="M9" s="565"/>
      <c r="N9" s="546"/>
    </row>
    <row r="10" spans="1:14" ht="15.75" thickBot="1">
      <c r="A10" s="50">
        <f t="shared" si="2"/>
        <v>4</v>
      </c>
      <c r="B10" s="358"/>
      <c r="C10" s="359" t="s">
        <v>36</v>
      </c>
      <c r="D10" s="360"/>
      <c r="E10" s="361"/>
      <c r="F10" s="362"/>
      <c r="G10" s="372" t="e">
        <f>#REF!</f>
        <v>#REF!</v>
      </c>
      <c r="H10" s="381">
        <v>0</v>
      </c>
      <c r="I10" s="381">
        <v>0</v>
      </c>
      <c r="J10" s="547"/>
      <c r="K10" s="547"/>
      <c r="L10" s="547"/>
      <c r="M10" s="566"/>
      <c r="N10" s="547"/>
    </row>
    <row r="11" spans="1:14" ht="13.5" thickTop="1">
      <c r="A11" s="50">
        <f t="shared" si="2"/>
        <v>5</v>
      </c>
      <c r="B11" s="294">
        <v>1</v>
      </c>
      <c r="C11" s="105" t="s">
        <v>253</v>
      </c>
      <c r="D11" s="145"/>
      <c r="E11" s="145"/>
      <c r="F11" s="146"/>
      <c r="G11" s="389">
        <f>SUM(G13)</f>
        <v>276.5</v>
      </c>
      <c r="H11" s="314">
        <f>H12</f>
        <v>137677.14</v>
      </c>
      <c r="I11" s="314">
        <f aca="true" t="shared" si="3" ref="I11:N11">I12</f>
        <v>10519.48</v>
      </c>
      <c r="J11" s="524">
        <f t="shared" si="3"/>
        <v>14024</v>
      </c>
      <c r="K11" s="524">
        <f t="shared" si="3"/>
        <v>8330</v>
      </c>
      <c r="L11" s="524">
        <f t="shared" si="3"/>
        <v>8330</v>
      </c>
      <c r="M11" s="524">
        <f t="shared" si="3"/>
        <v>8330</v>
      </c>
      <c r="N11" s="524">
        <f t="shared" si="3"/>
        <v>8330</v>
      </c>
    </row>
    <row r="12" spans="1:14" ht="12.75">
      <c r="A12" s="50">
        <f t="shared" si="2"/>
        <v>6</v>
      </c>
      <c r="B12" s="74"/>
      <c r="C12" s="85"/>
      <c r="D12" s="307" t="s">
        <v>33</v>
      </c>
      <c r="E12" s="305"/>
      <c r="F12" s="306"/>
      <c r="G12" s="391">
        <f>G13</f>
        <v>276.5</v>
      </c>
      <c r="H12" s="308">
        <f>H13</f>
        <v>137677.14</v>
      </c>
      <c r="I12" s="308">
        <f aca="true" t="shared" si="4" ref="I12:N12">I13</f>
        <v>10519.48</v>
      </c>
      <c r="J12" s="530">
        <f t="shared" si="4"/>
        <v>14024</v>
      </c>
      <c r="K12" s="530">
        <f t="shared" si="4"/>
        <v>8330</v>
      </c>
      <c r="L12" s="530">
        <f t="shared" si="4"/>
        <v>8330</v>
      </c>
      <c r="M12" s="530">
        <f t="shared" si="4"/>
        <v>8330</v>
      </c>
      <c r="N12" s="530">
        <f t="shared" si="4"/>
        <v>8330</v>
      </c>
    </row>
    <row r="13" spans="1:14" ht="12.75">
      <c r="A13" s="50">
        <f t="shared" si="2"/>
        <v>7</v>
      </c>
      <c r="B13" s="80"/>
      <c r="C13" s="100" t="s">
        <v>191</v>
      </c>
      <c r="D13" s="310" t="s">
        <v>14</v>
      </c>
      <c r="E13" s="311"/>
      <c r="F13" s="86"/>
      <c r="G13" s="167">
        <f>SUM(G14:G17)</f>
        <v>276.5</v>
      </c>
      <c r="H13" s="237">
        <f aca="true" t="shared" si="5" ref="H13:N13">SUM(H14:H18)</f>
        <v>137677.14</v>
      </c>
      <c r="I13" s="237">
        <f t="shared" si="5"/>
        <v>10519.48</v>
      </c>
      <c r="J13" s="515">
        <f t="shared" si="5"/>
        <v>14024</v>
      </c>
      <c r="K13" s="515">
        <f t="shared" si="5"/>
        <v>8330</v>
      </c>
      <c r="L13" s="515">
        <f t="shared" si="5"/>
        <v>8330</v>
      </c>
      <c r="M13" s="515">
        <f t="shared" si="5"/>
        <v>8330</v>
      </c>
      <c r="N13" s="515">
        <f t="shared" si="5"/>
        <v>8330</v>
      </c>
    </row>
    <row r="14" spans="1:16" ht="12.75">
      <c r="A14" s="50">
        <f t="shared" si="2"/>
        <v>8</v>
      </c>
      <c r="B14" s="80"/>
      <c r="C14" s="25" t="s">
        <v>44</v>
      </c>
      <c r="D14" s="26" t="s">
        <v>37</v>
      </c>
      <c r="E14" s="175" t="s">
        <v>159</v>
      </c>
      <c r="F14" s="170"/>
      <c r="G14" s="36">
        <f>ROUND(M14/30.126,1)</f>
        <v>119.5</v>
      </c>
      <c r="H14" s="236">
        <v>4466.99</v>
      </c>
      <c r="I14" s="236">
        <v>5962.86</v>
      </c>
      <c r="J14" s="512">
        <v>6500</v>
      </c>
      <c r="K14" s="512">
        <v>3600</v>
      </c>
      <c r="L14" s="512">
        <v>3600</v>
      </c>
      <c r="M14" s="512">
        <v>3600</v>
      </c>
      <c r="N14" s="512">
        <v>3600</v>
      </c>
      <c r="O14" s="457"/>
      <c r="P14" s="454"/>
    </row>
    <row r="15" spans="1:16" ht="12.75">
      <c r="A15" s="50">
        <f t="shared" si="2"/>
        <v>9</v>
      </c>
      <c r="B15" s="80"/>
      <c r="C15" s="25" t="s">
        <v>44</v>
      </c>
      <c r="D15" s="26" t="s">
        <v>40</v>
      </c>
      <c r="E15" s="179" t="s">
        <v>114</v>
      </c>
      <c r="F15" s="182"/>
      <c r="G15" s="36">
        <f>ROUND(M15/30.126,1)</f>
        <v>66.4</v>
      </c>
      <c r="H15" s="236">
        <v>5.4</v>
      </c>
      <c r="I15" s="236">
        <v>143.44</v>
      </c>
      <c r="J15" s="512">
        <v>2000</v>
      </c>
      <c r="K15" s="512">
        <v>2000</v>
      </c>
      <c r="L15" s="512">
        <v>2000</v>
      </c>
      <c r="M15" s="512">
        <v>2000</v>
      </c>
      <c r="N15" s="512">
        <v>2000</v>
      </c>
      <c r="O15" s="457"/>
      <c r="P15" s="14"/>
    </row>
    <row r="16" spans="1:16" ht="12.75">
      <c r="A16" s="50">
        <f t="shared" si="2"/>
        <v>10</v>
      </c>
      <c r="B16" s="80"/>
      <c r="C16" s="224" t="s">
        <v>44</v>
      </c>
      <c r="D16" s="223" t="s">
        <v>41</v>
      </c>
      <c r="E16" s="206" t="s">
        <v>268</v>
      </c>
      <c r="F16" s="212"/>
      <c r="G16" s="213">
        <f>ROUND(M16/30.126,1)</f>
        <v>66.4</v>
      </c>
      <c r="H16" s="236">
        <v>1983.51</v>
      </c>
      <c r="I16" s="236">
        <v>3750.26</v>
      </c>
      <c r="J16" s="512">
        <v>4794</v>
      </c>
      <c r="K16" s="512">
        <v>2000</v>
      </c>
      <c r="L16" s="512">
        <v>2000</v>
      </c>
      <c r="M16" s="512">
        <v>2000</v>
      </c>
      <c r="N16" s="512">
        <v>2000</v>
      </c>
      <c r="O16" s="457"/>
      <c r="P16" s="14"/>
    </row>
    <row r="17" spans="1:16" ht="12.75">
      <c r="A17" s="50">
        <f t="shared" si="2"/>
        <v>11</v>
      </c>
      <c r="B17" s="80"/>
      <c r="C17" s="25" t="s">
        <v>39</v>
      </c>
      <c r="D17" s="223" t="s">
        <v>55</v>
      </c>
      <c r="E17" s="181" t="s">
        <v>192</v>
      </c>
      <c r="F17" s="191"/>
      <c r="G17" s="36">
        <f>ROUND(M17/30.126,1)</f>
        <v>24.2</v>
      </c>
      <c r="H17" s="236">
        <v>661.24</v>
      </c>
      <c r="I17" s="236">
        <v>662.92</v>
      </c>
      <c r="J17" s="512">
        <v>730</v>
      </c>
      <c r="K17" s="512">
        <v>730</v>
      </c>
      <c r="L17" s="512">
        <v>730</v>
      </c>
      <c r="M17" s="512">
        <v>730</v>
      </c>
      <c r="N17" s="512">
        <v>730</v>
      </c>
      <c r="O17" s="457"/>
      <c r="P17" s="14"/>
    </row>
    <row r="18" spans="1:16" ht="12.75">
      <c r="A18" s="50">
        <f t="shared" si="2"/>
        <v>12</v>
      </c>
      <c r="B18" s="80"/>
      <c r="C18" s="39">
        <v>640</v>
      </c>
      <c r="D18" s="1">
        <v>5</v>
      </c>
      <c r="E18" s="207" t="s">
        <v>266</v>
      </c>
      <c r="F18" s="191"/>
      <c r="H18" s="236">
        <v>130560</v>
      </c>
      <c r="I18" s="236">
        <v>0</v>
      </c>
      <c r="J18" s="548">
        <v>0</v>
      </c>
      <c r="K18" s="512">
        <v>0</v>
      </c>
      <c r="L18" s="512">
        <v>0</v>
      </c>
      <c r="M18" s="512">
        <v>0</v>
      </c>
      <c r="N18" s="512">
        <v>0</v>
      </c>
      <c r="O18" s="457"/>
      <c r="P18" s="14"/>
    </row>
    <row r="19" spans="1:16" ht="12.75">
      <c r="A19" s="50">
        <f t="shared" si="2"/>
        <v>13</v>
      </c>
      <c r="B19" s="294">
        <v>2</v>
      </c>
      <c r="C19" s="105" t="s">
        <v>234</v>
      </c>
      <c r="D19" s="145"/>
      <c r="E19" s="145"/>
      <c r="F19" s="146"/>
      <c r="G19" s="295">
        <f>G21</f>
        <v>1126.1999999999998</v>
      </c>
      <c r="H19" s="390">
        <f>H20</f>
        <v>10105.109999999999</v>
      </c>
      <c r="I19" s="390">
        <f aca="true" t="shared" si="6" ref="I19:N19">I20</f>
        <v>14491.930000000002</v>
      </c>
      <c r="J19" s="601">
        <f t="shared" si="6"/>
        <v>37400</v>
      </c>
      <c r="K19" s="601">
        <f t="shared" si="6"/>
        <v>17010</v>
      </c>
      <c r="L19" s="601">
        <f t="shared" si="6"/>
        <v>36105</v>
      </c>
      <c r="M19" s="601">
        <f t="shared" si="6"/>
        <v>35305</v>
      </c>
      <c r="N19" s="601">
        <f t="shared" si="6"/>
        <v>35305</v>
      </c>
      <c r="P19" s="14"/>
    </row>
    <row r="20" spans="1:17" s="9" customFormat="1" ht="12.75">
      <c r="A20" s="50">
        <f t="shared" si="2"/>
        <v>14</v>
      </c>
      <c r="B20" s="74"/>
      <c r="C20" s="85"/>
      <c r="D20" s="307" t="s">
        <v>33</v>
      </c>
      <c r="E20" s="305"/>
      <c r="F20" s="306"/>
      <c r="G20" s="119">
        <f>G21</f>
        <v>1126.1999999999998</v>
      </c>
      <c r="H20" s="308">
        <f>H21</f>
        <v>10105.109999999999</v>
      </c>
      <c r="I20" s="308">
        <f aca="true" t="shared" si="7" ref="I20:N20">I21</f>
        <v>14491.930000000002</v>
      </c>
      <c r="J20" s="530">
        <f t="shared" si="7"/>
        <v>37400</v>
      </c>
      <c r="K20" s="530">
        <f t="shared" si="7"/>
        <v>17010</v>
      </c>
      <c r="L20" s="530">
        <f t="shared" si="7"/>
        <v>36105</v>
      </c>
      <c r="M20" s="530">
        <f t="shared" si="7"/>
        <v>35305</v>
      </c>
      <c r="N20" s="530">
        <f t="shared" si="7"/>
        <v>35305</v>
      </c>
      <c r="O20" s="447"/>
      <c r="P20" s="469"/>
      <c r="Q20" s="452"/>
    </row>
    <row r="21" spans="1:16" ht="12.75">
      <c r="A21" s="50">
        <f t="shared" si="2"/>
        <v>15</v>
      </c>
      <c r="B21" s="80"/>
      <c r="C21" s="100" t="s">
        <v>193</v>
      </c>
      <c r="D21" s="310" t="s">
        <v>10</v>
      </c>
      <c r="E21" s="311"/>
      <c r="F21" s="86"/>
      <c r="G21" s="87">
        <f>SUM(G22:G27)</f>
        <v>1126.1999999999998</v>
      </c>
      <c r="H21" s="250">
        <f>SUM(H22:H28)</f>
        <v>10105.109999999999</v>
      </c>
      <c r="I21" s="250">
        <f>SUM(I22:I28)</f>
        <v>14491.930000000002</v>
      </c>
      <c r="J21" s="527">
        <f>SUM(J22:J29)</f>
        <v>37400</v>
      </c>
      <c r="K21" s="527">
        <f>SUM(K22:K29)</f>
        <v>17010</v>
      </c>
      <c r="L21" s="527">
        <f>SUM(L22:L29)</f>
        <v>36105</v>
      </c>
      <c r="M21" s="527">
        <f>SUM(M22:M29)</f>
        <v>35305</v>
      </c>
      <c r="N21" s="527">
        <f>SUM(N22:N29)</f>
        <v>35305</v>
      </c>
      <c r="P21" s="14"/>
    </row>
    <row r="22" spans="1:16" ht="12.75">
      <c r="A22" s="50">
        <f t="shared" si="2"/>
        <v>16</v>
      </c>
      <c r="B22" s="80"/>
      <c r="C22" s="25" t="s">
        <v>68</v>
      </c>
      <c r="D22" s="26" t="s">
        <v>37</v>
      </c>
      <c r="E22" s="175" t="s">
        <v>116</v>
      </c>
      <c r="F22" s="170"/>
      <c r="G22" s="36">
        <f>ROUND(M22/30.126,1)</f>
        <v>818.2</v>
      </c>
      <c r="H22" s="236">
        <v>7634.8</v>
      </c>
      <c r="I22" s="236">
        <v>9020.42</v>
      </c>
      <c r="J22" s="512">
        <v>22300</v>
      </c>
      <c r="K22" s="512">
        <v>7500</v>
      </c>
      <c r="L22" s="512">
        <v>24650</v>
      </c>
      <c r="M22" s="512">
        <v>24650</v>
      </c>
      <c r="N22" s="512">
        <v>24650</v>
      </c>
      <c r="O22" s="457"/>
      <c r="P22" s="14"/>
    </row>
    <row r="23" spans="1:16" ht="12.75">
      <c r="A23" s="50">
        <f t="shared" si="2"/>
        <v>17</v>
      </c>
      <c r="B23" s="80"/>
      <c r="C23" s="224" t="s">
        <v>68</v>
      </c>
      <c r="D23" s="223" t="s">
        <v>40</v>
      </c>
      <c r="E23" s="247" t="s">
        <v>294</v>
      </c>
      <c r="F23" s="170"/>
      <c r="G23" s="36"/>
      <c r="H23" s="236">
        <v>0</v>
      </c>
      <c r="I23" s="236">
        <v>1868</v>
      </c>
      <c r="J23" s="512">
        <v>3654</v>
      </c>
      <c r="K23" s="512">
        <v>4105</v>
      </c>
      <c r="L23" s="512">
        <v>0</v>
      </c>
      <c r="M23" s="512">
        <v>0</v>
      </c>
      <c r="N23" s="512">
        <v>0</v>
      </c>
      <c r="O23" s="457"/>
      <c r="P23" s="14"/>
    </row>
    <row r="24" spans="1:16" ht="12.75">
      <c r="A24" s="50">
        <f t="shared" si="2"/>
        <v>18</v>
      </c>
      <c r="B24" s="80"/>
      <c r="C24" s="25" t="s">
        <v>70</v>
      </c>
      <c r="D24" s="223" t="s">
        <v>41</v>
      </c>
      <c r="E24" s="179" t="s">
        <v>2</v>
      </c>
      <c r="F24" s="182"/>
      <c r="G24" s="36">
        <f>ROUND(M24/30.126,1)</f>
        <v>301.4</v>
      </c>
      <c r="H24" s="236">
        <v>2355.34</v>
      </c>
      <c r="I24" s="236">
        <v>2717.71</v>
      </c>
      <c r="J24" s="512">
        <v>7820</v>
      </c>
      <c r="K24" s="512">
        <v>2670</v>
      </c>
      <c r="L24" s="512">
        <v>9080</v>
      </c>
      <c r="M24" s="512">
        <v>9080</v>
      </c>
      <c r="N24" s="512">
        <v>9080</v>
      </c>
      <c r="O24" s="457"/>
      <c r="P24" s="14"/>
    </row>
    <row r="25" spans="1:16" ht="12.75">
      <c r="A25" s="50">
        <f t="shared" si="2"/>
        <v>19</v>
      </c>
      <c r="B25" s="80"/>
      <c r="C25" s="224" t="s">
        <v>70</v>
      </c>
      <c r="D25" s="223" t="s">
        <v>55</v>
      </c>
      <c r="E25" s="206" t="s">
        <v>295</v>
      </c>
      <c r="F25" s="182"/>
      <c r="G25" s="36"/>
      <c r="H25" s="236">
        <v>0</v>
      </c>
      <c r="I25" s="236">
        <v>652.79</v>
      </c>
      <c r="J25" s="512">
        <v>1946</v>
      </c>
      <c r="K25" s="512">
        <v>1435</v>
      </c>
      <c r="L25" s="512">
        <v>0</v>
      </c>
      <c r="M25" s="512">
        <v>0</v>
      </c>
      <c r="N25" s="512">
        <v>0</v>
      </c>
      <c r="O25" s="457"/>
      <c r="P25" s="14"/>
    </row>
    <row r="26" spans="1:16" ht="12.75">
      <c r="A26" s="50">
        <f t="shared" si="2"/>
        <v>20</v>
      </c>
      <c r="B26" s="84"/>
      <c r="C26" s="25" t="s">
        <v>217</v>
      </c>
      <c r="D26" s="223" t="s">
        <v>56</v>
      </c>
      <c r="E26" s="206" t="s">
        <v>311</v>
      </c>
      <c r="F26" s="182"/>
      <c r="G26" s="36">
        <f>ROUND(M26/30.126,1)</f>
        <v>0</v>
      </c>
      <c r="H26" s="236">
        <v>0</v>
      </c>
      <c r="I26" s="236">
        <v>65.01</v>
      </c>
      <c r="J26" s="512">
        <v>800</v>
      </c>
      <c r="K26" s="512">
        <v>800</v>
      </c>
      <c r="L26" s="512">
        <v>800</v>
      </c>
      <c r="M26" s="512"/>
      <c r="N26" s="512"/>
      <c r="O26" s="457"/>
      <c r="P26" s="14"/>
    </row>
    <row r="27" spans="1:16" ht="12.75">
      <c r="A27" s="50">
        <f t="shared" si="2"/>
        <v>21</v>
      </c>
      <c r="B27" s="84"/>
      <c r="C27" s="91" t="s">
        <v>39</v>
      </c>
      <c r="D27" s="223" t="s">
        <v>57</v>
      </c>
      <c r="E27" s="439" t="s">
        <v>12</v>
      </c>
      <c r="F27" s="440"/>
      <c r="G27" s="36">
        <f>ROUND(M27/30.126,1)</f>
        <v>6.6</v>
      </c>
      <c r="H27" s="236">
        <v>60</v>
      </c>
      <c r="I27" s="236">
        <v>168</v>
      </c>
      <c r="J27" s="512">
        <v>200</v>
      </c>
      <c r="K27" s="512">
        <v>200</v>
      </c>
      <c r="L27" s="512">
        <v>200</v>
      </c>
      <c r="M27" s="512">
        <v>200</v>
      </c>
      <c r="N27" s="512">
        <v>200</v>
      </c>
      <c r="O27" s="457"/>
      <c r="P27" s="14"/>
    </row>
    <row r="28" spans="1:16" ht="12.75">
      <c r="A28" s="50">
        <f t="shared" si="2"/>
        <v>22</v>
      </c>
      <c r="B28" s="84"/>
      <c r="C28" s="272" t="s">
        <v>39</v>
      </c>
      <c r="D28" s="271" t="s">
        <v>76</v>
      </c>
      <c r="E28" s="441" t="s">
        <v>263</v>
      </c>
      <c r="F28" s="442"/>
      <c r="G28" s="36"/>
      <c r="H28" s="236">
        <v>54.97</v>
      </c>
      <c r="I28" s="236">
        <v>0</v>
      </c>
      <c r="J28" s="512">
        <v>0</v>
      </c>
      <c r="K28" s="512">
        <v>300</v>
      </c>
      <c r="L28" s="512">
        <v>300</v>
      </c>
      <c r="M28" s="512">
        <v>300</v>
      </c>
      <c r="N28" s="512">
        <v>300</v>
      </c>
      <c r="O28" s="457"/>
      <c r="P28" s="14"/>
    </row>
    <row r="29" spans="1:16" ht="12.75">
      <c r="A29" s="50">
        <f t="shared" si="2"/>
        <v>23</v>
      </c>
      <c r="B29" s="80"/>
      <c r="C29" s="272" t="s">
        <v>39</v>
      </c>
      <c r="D29" s="597" t="s">
        <v>78</v>
      </c>
      <c r="E29" s="627" t="s">
        <v>265</v>
      </c>
      <c r="F29" s="28"/>
      <c r="G29" s="36"/>
      <c r="H29" s="236">
        <v>0</v>
      </c>
      <c r="I29" s="236">
        <v>0</v>
      </c>
      <c r="J29" s="512">
        <v>680</v>
      </c>
      <c r="K29" s="512"/>
      <c r="L29" s="512">
        <v>1075</v>
      </c>
      <c r="M29" s="512">
        <v>1075</v>
      </c>
      <c r="N29" s="512">
        <v>1075</v>
      </c>
      <c r="O29" s="421"/>
      <c r="P29" s="14"/>
    </row>
    <row r="30" spans="1:16" ht="12.75">
      <c r="A30" s="50">
        <f t="shared" si="2"/>
        <v>24</v>
      </c>
      <c r="B30" s="294">
        <v>3</v>
      </c>
      <c r="C30" s="626" t="s">
        <v>194</v>
      </c>
      <c r="D30" s="145"/>
      <c r="E30" s="145"/>
      <c r="F30" s="146"/>
      <c r="G30" s="389">
        <f>SUM(G32)</f>
        <v>96.3</v>
      </c>
      <c r="H30" s="390">
        <f>H31</f>
        <v>3175</v>
      </c>
      <c r="I30" s="390">
        <f aca="true" t="shared" si="8" ref="I30:N30">I31</f>
        <v>3122.7</v>
      </c>
      <c r="J30" s="601">
        <f t="shared" si="8"/>
        <v>3900</v>
      </c>
      <c r="K30" s="601">
        <f t="shared" si="8"/>
        <v>3900</v>
      </c>
      <c r="L30" s="601">
        <f t="shared" si="8"/>
        <v>3900</v>
      </c>
      <c r="M30" s="601">
        <f t="shared" si="8"/>
        <v>3900</v>
      </c>
      <c r="N30" s="601">
        <f t="shared" si="8"/>
        <v>3900</v>
      </c>
      <c r="P30" s="14"/>
    </row>
    <row r="31" spans="1:16" ht="12.75">
      <c r="A31" s="50">
        <f t="shared" si="2"/>
        <v>25</v>
      </c>
      <c r="B31" s="74"/>
      <c r="C31" s="85"/>
      <c r="D31" s="307" t="s">
        <v>33</v>
      </c>
      <c r="E31" s="305"/>
      <c r="F31" s="306"/>
      <c r="G31" s="391">
        <f>G32</f>
        <v>96.3</v>
      </c>
      <c r="H31" s="308">
        <f>H32</f>
        <v>3175</v>
      </c>
      <c r="I31" s="308">
        <f aca="true" t="shared" si="9" ref="I31:N31">I32</f>
        <v>3122.7</v>
      </c>
      <c r="J31" s="530">
        <f t="shared" si="9"/>
        <v>3900</v>
      </c>
      <c r="K31" s="530">
        <f t="shared" si="9"/>
        <v>3900</v>
      </c>
      <c r="L31" s="530">
        <f t="shared" si="9"/>
        <v>3900</v>
      </c>
      <c r="M31" s="530">
        <f t="shared" si="9"/>
        <v>3900</v>
      </c>
      <c r="N31" s="530">
        <f t="shared" si="9"/>
        <v>3900</v>
      </c>
      <c r="P31" s="14"/>
    </row>
    <row r="32" spans="1:16" ht="12.75">
      <c r="A32" s="50">
        <f t="shared" si="2"/>
        <v>26</v>
      </c>
      <c r="B32" s="80"/>
      <c r="C32" s="100" t="s">
        <v>195</v>
      </c>
      <c r="D32" s="310" t="s">
        <v>196</v>
      </c>
      <c r="E32" s="311"/>
      <c r="F32" s="86"/>
      <c r="G32" s="167">
        <f>SUM(G33)</f>
        <v>96.3</v>
      </c>
      <c r="H32" s="250">
        <f>SUM(H33:H34)</f>
        <v>3175</v>
      </c>
      <c r="I32" s="250">
        <f aca="true" t="shared" si="10" ref="I32:N32">SUM(I33:I34)</f>
        <v>3122.7</v>
      </c>
      <c r="J32" s="527">
        <f t="shared" si="10"/>
        <v>3900</v>
      </c>
      <c r="K32" s="527">
        <f t="shared" si="10"/>
        <v>3900</v>
      </c>
      <c r="L32" s="527">
        <f t="shared" si="10"/>
        <v>3900</v>
      </c>
      <c r="M32" s="527">
        <f t="shared" si="10"/>
        <v>3900</v>
      </c>
      <c r="N32" s="527">
        <f t="shared" si="10"/>
        <v>3900</v>
      </c>
      <c r="P32" s="14"/>
    </row>
    <row r="33" spans="1:16" ht="12.75">
      <c r="A33" s="50">
        <f t="shared" si="2"/>
        <v>27</v>
      </c>
      <c r="B33" s="80"/>
      <c r="C33" s="25" t="s">
        <v>39</v>
      </c>
      <c r="D33" s="26" t="s">
        <v>37</v>
      </c>
      <c r="E33" s="175" t="s">
        <v>13</v>
      </c>
      <c r="F33" s="170"/>
      <c r="G33" s="36">
        <f>ROUND(M33/30.126,1)</f>
        <v>96.3</v>
      </c>
      <c r="H33" s="236">
        <v>2877.25</v>
      </c>
      <c r="I33" s="236">
        <v>3122.7</v>
      </c>
      <c r="J33" s="512">
        <v>2900</v>
      </c>
      <c r="K33" s="512">
        <v>2900</v>
      </c>
      <c r="L33" s="512">
        <v>2900</v>
      </c>
      <c r="M33" s="512">
        <v>2900</v>
      </c>
      <c r="N33" s="512">
        <v>2900</v>
      </c>
      <c r="O33" s="457"/>
      <c r="P33" s="14"/>
    </row>
    <row r="34" spans="1:16" ht="12.75">
      <c r="A34" s="50">
        <f>A33+1</f>
        <v>28</v>
      </c>
      <c r="B34" s="80"/>
      <c r="C34" s="91" t="s">
        <v>39</v>
      </c>
      <c r="D34" s="223" t="s">
        <v>40</v>
      </c>
      <c r="E34" s="181" t="s">
        <v>197</v>
      </c>
      <c r="F34" s="191"/>
      <c r="G34" s="36"/>
      <c r="H34" s="236">
        <v>297.75</v>
      </c>
      <c r="I34" s="236">
        <v>0</v>
      </c>
      <c r="J34" s="512">
        <v>1000</v>
      </c>
      <c r="K34" s="512">
        <v>1000</v>
      </c>
      <c r="L34" s="512">
        <v>1000</v>
      </c>
      <c r="M34" s="512">
        <v>1000</v>
      </c>
      <c r="N34" s="512">
        <v>1000</v>
      </c>
      <c r="O34" s="457"/>
      <c r="P34" s="14"/>
    </row>
    <row r="35" spans="1:16" ht="12.75">
      <c r="A35" s="50">
        <f t="shared" si="2"/>
        <v>29</v>
      </c>
      <c r="B35" s="294">
        <v>4</v>
      </c>
      <c r="C35" s="105" t="s">
        <v>15</v>
      </c>
      <c r="D35" s="145"/>
      <c r="E35" s="145"/>
      <c r="F35" s="146"/>
      <c r="G35" s="295">
        <f>SUM(G37)</f>
        <v>24.900000000000002</v>
      </c>
      <c r="H35" s="314">
        <f>H37</f>
        <v>229.88</v>
      </c>
      <c r="I35" s="314">
        <f aca="true" t="shared" si="11" ref="I35:N35">I37</f>
        <v>141.12</v>
      </c>
      <c r="J35" s="524">
        <f t="shared" si="11"/>
        <v>1000</v>
      </c>
      <c r="K35" s="524">
        <f t="shared" si="11"/>
        <v>0</v>
      </c>
      <c r="L35" s="524">
        <f t="shared" si="11"/>
        <v>1000</v>
      </c>
      <c r="M35" s="524">
        <f t="shared" si="11"/>
        <v>1000</v>
      </c>
      <c r="N35" s="524">
        <f t="shared" si="11"/>
        <v>1000</v>
      </c>
      <c r="P35" s="14"/>
    </row>
    <row r="36" spans="1:16" ht="12.75">
      <c r="A36" s="50">
        <f t="shared" si="2"/>
        <v>30</v>
      </c>
      <c r="B36" s="74"/>
      <c r="C36" s="85"/>
      <c r="D36" s="307" t="s">
        <v>33</v>
      </c>
      <c r="E36" s="305"/>
      <c r="F36" s="306"/>
      <c r="G36" s="119">
        <f aca="true" t="shared" si="12" ref="G36:N36">G37</f>
        <v>24.900000000000002</v>
      </c>
      <c r="H36" s="308">
        <f t="shared" si="12"/>
        <v>229.88</v>
      </c>
      <c r="I36" s="308">
        <f t="shared" si="12"/>
        <v>141.12</v>
      </c>
      <c r="J36" s="530">
        <f t="shared" si="12"/>
        <v>1000</v>
      </c>
      <c r="K36" s="530">
        <f t="shared" si="12"/>
        <v>0</v>
      </c>
      <c r="L36" s="530">
        <f t="shared" si="12"/>
        <v>1000</v>
      </c>
      <c r="M36" s="530">
        <f t="shared" si="12"/>
        <v>1000</v>
      </c>
      <c r="N36" s="530">
        <f t="shared" si="12"/>
        <v>1000</v>
      </c>
      <c r="P36" s="14"/>
    </row>
    <row r="37" spans="1:16" ht="12.75">
      <c r="A37" s="50">
        <f t="shared" si="2"/>
        <v>31</v>
      </c>
      <c r="B37" s="74"/>
      <c r="C37" s="100" t="s">
        <v>198</v>
      </c>
      <c r="D37" s="310" t="s">
        <v>11</v>
      </c>
      <c r="E37" s="311"/>
      <c r="F37" s="86"/>
      <c r="G37" s="312">
        <f>SUM(G38:G40)</f>
        <v>24.900000000000002</v>
      </c>
      <c r="H37" s="244">
        <f>SUM(H38:H41)</f>
        <v>229.88</v>
      </c>
      <c r="I37" s="244">
        <f aca="true" t="shared" si="13" ref="I37:N37">SUM(I38:I41)</f>
        <v>141.12</v>
      </c>
      <c r="J37" s="559">
        <f t="shared" si="13"/>
        <v>1000</v>
      </c>
      <c r="K37" s="559">
        <f t="shared" si="13"/>
        <v>0</v>
      </c>
      <c r="L37" s="559">
        <f t="shared" si="13"/>
        <v>1000</v>
      </c>
      <c r="M37" s="559">
        <f t="shared" si="13"/>
        <v>1000</v>
      </c>
      <c r="N37" s="559">
        <f t="shared" si="13"/>
        <v>1000</v>
      </c>
      <c r="P37" s="14"/>
    </row>
    <row r="38" spans="1:16" ht="12.75">
      <c r="A38" s="50">
        <f t="shared" si="2"/>
        <v>32</v>
      </c>
      <c r="B38" s="80"/>
      <c r="C38" s="25" t="s">
        <v>39</v>
      </c>
      <c r="D38" s="26" t="s">
        <v>37</v>
      </c>
      <c r="E38" s="175" t="s">
        <v>16</v>
      </c>
      <c r="F38" s="170"/>
      <c r="G38" s="36">
        <f>ROUND(M38/30.126,1)</f>
        <v>8.3</v>
      </c>
      <c r="H38" s="236">
        <v>0</v>
      </c>
      <c r="I38" s="236">
        <v>0</v>
      </c>
      <c r="J38" s="512">
        <v>250</v>
      </c>
      <c r="K38" s="512">
        <v>0</v>
      </c>
      <c r="L38" s="512">
        <v>250</v>
      </c>
      <c r="M38" s="512">
        <v>250</v>
      </c>
      <c r="N38" s="512">
        <v>250</v>
      </c>
      <c r="P38" s="14"/>
    </row>
    <row r="39" spans="1:16" ht="12.75">
      <c r="A39" s="50">
        <f t="shared" si="2"/>
        <v>33</v>
      </c>
      <c r="B39" s="80"/>
      <c r="C39" s="25" t="s">
        <v>39</v>
      </c>
      <c r="D39" s="26" t="s">
        <v>40</v>
      </c>
      <c r="E39" s="179" t="s">
        <v>17</v>
      </c>
      <c r="F39" s="182"/>
      <c r="G39" s="36">
        <f>ROUND(M39/30.126,1)</f>
        <v>8.3</v>
      </c>
      <c r="H39" s="236">
        <v>0</v>
      </c>
      <c r="I39" s="236">
        <v>0</v>
      </c>
      <c r="J39" s="512">
        <v>250</v>
      </c>
      <c r="K39" s="512">
        <v>0</v>
      </c>
      <c r="L39" s="512">
        <v>250</v>
      </c>
      <c r="M39" s="512">
        <v>250</v>
      </c>
      <c r="N39" s="512">
        <v>250</v>
      </c>
      <c r="P39" s="14"/>
    </row>
    <row r="40" spans="1:16" ht="12.75">
      <c r="A40" s="50">
        <f t="shared" si="2"/>
        <v>34</v>
      </c>
      <c r="B40" s="168"/>
      <c r="C40" s="268" t="s">
        <v>39</v>
      </c>
      <c r="D40" s="210" t="s">
        <v>41</v>
      </c>
      <c r="E40" s="179" t="s">
        <v>18</v>
      </c>
      <c r="F40" s="182"/>
      <c r="G40" s="171">
        <f>ROUND(M40/30.126,1)</f>
        <v>8.3</v>
      </c>
      <c r="H40" s="236">
        <v>0</v>
      </c>
      <c r="I40" s="236">
        <v>0</v>
      </c>
      <c r="J40" s="512">
        <v>250</v>
      </c>
      <c r="K40" s="512">
        <v>0</v>
      </c>
      <c r="L40" s="512">
        <v>250</v>
      </c>
      <c r="M40" s="512">
        <v>250</v>
      </c>
      <c r="N40" s="512">
        <v>250</v>
      </c>
      <c r="P40" s="14"/>
    </row>
    <row r="41" spans="1:16" ht="13.5" thickBot="1">
      <c r="A41" s="50">
        <f t="shared" si="2"/>
        <v>35</v>
      </c>
      <c r="B41" s="137"/>
      <c r="C41" s="269" t="s">
        <v>39</v>
      </c>
      <c r="D41" s="211" t="s">
        <v>55</v>
      </c>
      <c r="E41" s="202" t="s">
        <v>249</v>
      </c>
      <c r="F41" s="203"/>
      <c r="G41" s="172"/>
      <c r="H41" s="265">
        <v>229.88</v>
      </c>
      <c r="I41" s="265">
        <v>141.12</v>
      </c>
      <c r="J41" s="434">
        <v>250</v>
      </c>
      <c r="K41" s="434">
        <v>0</v>
      </c>
      <c r="L41" s="434">
        <v>250</v>
      </c>
      <c r="M41" s="434">
        <v>250</v>
      </c>
      <c r="N41" s="434">
        <v>250</v>
      </c>
      <c r="O41" s="457"/>
      <c r="P41" s="14"/>
    </row>
    <row r="42" spans="15:16" ht="12.75">
      <c r="O42" s="450"/>
      <c r="P42" s="14"/>
    </row>
    <row r="43" ht="12.75">
      <c r="P43" s="14"/>
    </row>
  </sheetData>
  <sheetProtection/>
  <mergeCells count="2">
    <mergeCell ref="G3:N3"/>
    <mergeCell ref="D4:F6"/>
  </mergeCells>
  <printOptions/>
  <pageMargins left="0.7874015748031497" right="0.5905511811023623" top="0.7874015748031497" bottom="0.7874015748031497" header="0" footer="0"/>
  <pageSetup fitToHeight="0" fitToWidth="1" horizontalDpi="600" verticalDpi="600" orientation="landscape" paperSize="9" scale="95" r:id="rId1"/>
  <headerFooter alignWithMargins="0">
    <oddHeader>&amp;C&amp;"Arial,Tučné"&amp;14  Programový rozpočet obce Kanianka 
na roky 2016, 2017, 2018 v EUR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="115" zoomScaleNormal="115" zoomScalePageLayoutView="0" workbookViewId="0" topLeftCell="A7">
      <selection activeCell="G16" sqref="G16"/>
    </sheetView>
  </sheetViews>
  <sheetFormatPr defaultColWidth="9.140625" defaultRowHeight="12.75"/>
  <cols>
    <col min="2" max="2" width="24.421875" style="0" customWidth="1"/>
    <col min="3" max="3" width="19.00390625" style="0" customWidth="1"/>
    <col min="4" max="4" width="19.00390625" style="0" bestFit="1" customWidth="1"/>
    <col min="5" max="5" width="16.00390625" style="155" bestFit="1" customWidth="1"/>
    <col min="6" max="6" width="18.28125" style="216" bestFit="1" customWidth="1"/>
    <col min="7" max="7" width="11.421875" style="0" customWidth="1"/>
    <col min="8" max="8" width="12.28125" style="0" customWidth="1"/>
    <col min="9" max="9" width="11.57421875" style="0" customWidth="1"/>
    <col min="10" max="10" width="11.7109375" style="0" bestFit="1" customWidth="1"/>
    <col min="11" max="11" width="11.57421875" style="0" bestFit="1" customWidth="1"/>
  </cols>
  <sheetData>
    <row r="1" spans="1:9" ht="15.75">
      <c r="A1" s="647" t="s">
        <v>216</v>
      </c>
      <c r="B1" s="647"/>
      <c r="C1" s="647"/>
      <c r="D1" s="647"/>
      <c r="E1" s="647"/>
      <c r="F1" s="647"/>
      <c r="G1" s="647"/>
      <c r="H1" s="647"/>
      <c r="I1" s="647"/>
    </row>
    <row r="2" spans="1:9" s="46" customFormat="1" ht="15.75">
      <c r="A2" s="647" t="s">
        <v>306</v>
      </c>
      <c r="B2" s="647"/>
      <c r="C2" s="647"/>
      <c r="D2" s="647"/>
      <c r="E2" s="647"/>
      <c r="F2" s="647"/>
      <c r="G2" s="647"/>
      <c r="H2" s="647"/>
      <c r="I2" s="647"/>
    </row>
    <row r="3" spans="1:9" ht="12.75">
      <c r="A3" s="44"/>
      <c r="B3" s="44"/>
      <c r="C3" s="44"/>
      <c r="D3" s="44"/>
      <c r="E3" s="44"/>
      <c r="F3" s="476"/>
      <c r="G3" s="44"/>
      <c r="H3" s="43"/>
      <c r="I3" s="43"/>
    </row>
    <row r="4" spans="1:9" ht="13.5" thickBot="1">
      <c r="A4" s="44"/>
      <c r="B4" s="44"/>
      <c r="C4" s="44"/>
      <c r="D4" s="44"/>
      <c r="E4" s="44"/>
      <c r="F4" s="476"/>
      <c r="G4" s="44"/>
      <c r="H4" s="43"/>
      <c r="I4" s="43"/>
    </row>
    <row r="5" spans="1:9" ht="15.75" thickBot="1">
      <c r="A5" s="392" t="s">
        <v>202</v>
      </c>
      <c r="B5" s="393"/>
      <c r="C5" s="394"/>
      <c r="D5" s="394"/>
      <c r="E5" s="394"/>
      <c r="F5" s="477"/>
      <c r="G5" s="650" t="s">
        <v>215</v>
      </c>
      <c r="H5" s="651"/>
      <c r="I5" s="652"/>
    </row>
    <row r="6" spans="1:9" ht="15">
      <c r="A6" s="395"/>
      <c r="B6" s="396"/>
      <c r="C6" s="397" t="s">
        <v>258</v>
      </c>
      <c r="D6" s="397" t="s">
        <v>258</v>
      </c>
      <c r="E6" s="397" t="s">
        <v>304</v>
      </c>
      <c r="F6" s="478" t="s">
        <v>278</v>
      </c>
      <c r="G6" s="397">
        <v>2016</v>
      </c>
      <c r="H6" s="397">
        <v>2017</v>
      </c>
      <c r="I6" s="397">
        <v>2018</v>
      </c>
    </row>
    <row r="7" spans="1:9" ht="15">
      <c r="A7" s="395"/>
      <c r="B7" s="396"/>
      <c r="C7" s="398" t="s">
        <v>277</v>
      </c>
      <c r="D7" s="398" t="s">
        <v>289</v>
      </c>
      <c r="E7" s="398" t="s">
        <v>324</v>
      </c>
      <c r="F7" s="479" t="s">
        <v>305</v>
      </c>
      <c r="G7" s="398" t="s">
        <v>28</v>
      </c>
      <c r="H7" s="398" t="s">
        <v>28</v>
      </c>
      <c r="I7" s="398" t="s">
        <v>28</v>
      </c>
    </row>
    <row r="8" spans="1:9" ht="15.75" thickBot="1">
      <c r="A8" s="399"/>
      <c r="B8" s="400"/>
      <c r="C8" s="401">
        <v>1</v>
      </c>
      <c r="D8" s="402">
        <v>2</v>
      </c>
      <c r="E8" s="403">
        <v>3</v>
      </c>
      <c r="F8" s="480">
        <v>4</v>
      </c>
      <c r="G8" s="401">
        <v>5</v>
      </c>
      <c r="H8" s="402">
        <v>6</v>
      </c>
      <c r="I8" s="403">
        <v>7</v>
      </c>
    </row>
    <row r="9" spans="1:9" ht="14.25">
      <c r="A9" s="404" t="s">
        <v>203</v>
      </c>
      <c r="B9" s="405"/>
      <c r="C9" s="406"/>
      <c r="D9" s="406"/>
      <c r="E9" s="438"/>
      <c r="F9" s="481"/>
      <c r="G9" s="408"/>
      <c r="H9" s="409"/>
      <c r="I9" s="408"/>
    </row>
    <row r="10" spans="1:9" ht="12.75">
      <c r="A10" s="204" t="s">
        <v>204</v>
      </c>
      <c r="B10" s="112"/>
      <c r="C10" s="238"/>
      <c r="D10" s="238"/>
      <c r="E10" s="549"/>
      <c r="F10" s="555"/>
      <c r="G10" s="570"/>
      <c r="H10" s="550"/>
      <c r="I10" s="570"/>
    </row>
    <row r="11" spans="1:9" ht="12.75">
      <c r="A11" s="204" t="s">
        <v>205</v>
      </c>
      <c r="B11" s="112"/>
      <c r="C11" s="270">
        <v>1834383.44</v>
      </c>
      <c r="D11" s="419">
        <v>1765889.1</v>
      </c>
      <c r="E11" s="550">
        <v>1856545</v>
      </c>
      <c r="F11" s="550">
        <v>1830561</v>
      </c>
      <c r="G11" s="550">
        <v>1912586</v>
      </c>
      <c r="H11" s="550">
        <v>1929394</v>
      </c>
      <c r="I11" s="550">
        <v>1929394</v>
      </c>
    </row>
    <row r="12" spans="1:9" ht="12.75">
      <c r="A12" s="204" t="s">
        <v>224</v>
      </c>
      <c r="B12" s="112"/>
      <c r="C12" s="270">
        <v>31753.35</v>
      </c>
      <c r="D12" s="419">
        <v>28908.65</v>
      </c>
      <c r="E12" s="550">
        <v>34802</v>
      </c>
      <c r="F12" s="550">
        <v>34802</v>
      </c>
      <c r="G12" s="550">
        <v>24500</v>
      </c>
      <c r="H12" s="550">
        <v>24500</v>
      </c>
      <c r="I12" s="550">
        <v>24500</v>
      </c>
    </row>
    <row r="13" spans="1:9" ht="12.75">
      <c r="A13" s="204" t="s">
        <v>243</v>
      </c>
      <c r="B13" s="112"/>
      <c r="C13" s="270">
        <f>SUM(C11:C12)</f>
        <v>1866136.79</v>
      </c>
      <c r="D13" s="270">
        <f aca="true" t="shared" si="0" ref="D13:I13">SUM(D11:D12)</f>
        <v>1794797.75</v>
      </c>
      <c r="E13" s="550">
        <f t="shared" si="0"/>
        <v>1891347</v>
      </c>
      <c r="F13" s="550">
        <f t="shared" si="0"/>
        <v>1865363</v>
      </c>
      <c r="G13" s="550">
        <f t="shared" si="0"/>
        <v>1937086</v>
      </c>
      <c r="H13" s="550">
        <f t="shared" si="0"/>
        <v>1953894</v>
      </c>
      <c r="I13" s="550">
        <f t="shared" si="0"/>
        <v>1953894</v>
      </c>
    </row>
    <row r="14" spans="1:12" ht="12.75">
      <c r="A14" s="204" t="s">
        <v>206</v>
      </c>
      <c r="B14" s="112"/>
      <c r="C14" s="270">
        <v>22146.92</v>
      </c>
      <c r="D14" s="419">
        <v>7993.79</v>
      </c>
      <c r="E14" s="550">
        <v>1700</v>
      </c>
      <c r="F14" s="550">
        <v>8070</v>
      </c>
      <c r="G14" s="216">
        <v>247592</v>
      </c>
      <c r="H14" s="550">
        <v>246</v>
      </c>
      <c r="I14" s="550">
        <v>0</v>
      </c>
      <c r="J14" s="12"/>
      <c r="K14" s="432"/>
      <c r="L14" s="12"/>
    </row>
    <row r="15" spans="1:13" ht="13.5" thickBot="1">
      <c r="A15" s="204" t="s">
        <v>207</v>
      </c>
      <c r="B15" s="112"/>
      <c r="C15" s="572">
        <v>154259.87</v>
      </c>
      <c r="D15" s="419">
        <v>369725.98</v>
      </c>
      <c r="E15" s="550">
        <v>42741</v>
      </c>
      <c r="F15" s="550">
        <v>5941</v>
      </c>
      <c r="G15" s="550">
        <v>316748</v>
      </c>
      <c r="H15" s="550">
        <v>4200</v>
      </c>
      <c r="I15" s="550">
        <v>4200</v>
      </c>
      <c r="J15" s="12"/>
      <c r="K15" s="216"/>
      <c r="L15" s="216"/>
      <c r="M15" s="12"/>
    </row>
    <row r="16" spans="1:12" ht="15.75" thickBot="1">
      <c r="A16" s="412" t="s">
        <v>208</v>
      </c>
      <c r="B16" s="445"/>
      <c r="C16" s="415">
        <f>SUM(C13:C15)</f>
        <v>2042543.58</v>
      </c>
      <c r="D16" s="415">
        <f aca="true" t="shared" si="1" ref="D16:I16">SUM(D13:D15)</f>
        <v>2172517.52</v>
      </c>
      <c r="E16" s="551">
        <f>SUM(E13:E15)</f>
        <v>1935788</v>
      </c>
      <c r="F16" s="551">
        <f t="shared" si="1"/>
        <v>1879374</v>
      </c>
      <c r="G16" s="551">
        <f>SUM(G13:G15)</f>
        <v>2501426</v>
      </c>
      <c r="H16" s="551">
        <f t="shared" si="1"/>
        <v>1958340</v>
      </c>
      <c r="I16" s="551">
        <f t="shared" si="1"/>
        <v>1958094</v>
      </c>
      <c r="K16" s="215"/>
      <c r="L16" s="215"/>
    </row>
    <row r="17" spans="1:12" ht="14.25">
      <c r="A17" s="410" t="s">
        <v>209</v>
      </c>
      <c r="B17" s="411"/>
      <c r="C17" s="573"/>
      <c r="D17" s="407"/>
      <c r="E17" s="552"/>
      <c r="F17" s="558"/>
      <c r="G17" s="558"/>
      <c r="H17" s="558"/>
      <c r="I17" s="558"/>
      <c r="K17" s="215"/>
      <c r="L17" s="215"/>
    </row>
    <row r="18" spans="1:9" ht="12.75">
      <c r="A18" s="45" t="s">
        <v>204</v>
      </c>
      <c r="B18" s="49"/>
      <c r="C18" s="270"/>
      <c r="D18" s="419"/>
      <c r="E18" s="553"/>
      <c r="F18" s="550"/>
      <c r="G18" s="550"/>
      <c r="H18" s="550"/>
      <c r="I18" s="550"/>
    </row>
    <row r="19" spans="1:11" ht="12.75">
      <c r="A19" s="204" t="s">
        <v>210</v>
      </c>
      <c r="B19" s="112"/>
      <c r="C19" s="238">
        <f>'Program 1'!H7+'Program 2'!H8+'Program 3'!H8+'Program 4'!H8+'Program 5'!H8+'Program 6'!H8+'Program 7'!H8</f>
        <v>964903.15</v>
      </c>
      <c r="D19" s="238">
        <f>'Program 1'!I7+'Program 2'!I8+'Program 3'!I8+'Program 4'!I8+'Program 5'!I8+'Program 6'!I8+'Program 7'!I8</f>
        <v>899737.8800000001</v>
      </c>
      <c r="E19" s="554">
        <f>'Program 1'!J7+'Program 2'!J8+'Program 3'!J8+'Program 4'!J8+'Program 5'!J8+'Program 6'!J8+'Program 7'!J8</f>
        <v>1044165</v>
      </c>
      <c r="F19" s="554">
        <f>'Program 1'!K7+'Program 2'!K8+'Program 3'!K8+'Program 4'!K8+'Program 5'!K8+'Program 6'!K8+'Program 7'!K8</f>
        <v>964445</v>
      </c>
      <c r="G19" s="550">
        <f>'Program 1'!L7+'Program 2'!L8+'Program 3'!L8+'Program 4'!L8+'Program 5'!L8+'Program 6'!L8+'Program 7'!L8</f>
        <v>1141105</v>
      </c>
      <c r="H19" s="550">
        <f>'Program 1'!M7+'Program 2'!M8+'Program 3'!M8+'Program 4'!M8+'Program 5'!M8+'Program 6'!M8+'Program 7'!M8</f>
        <v>991762</v>
      </c>
      <c r="I19" s="550">
        <f>'Program 1'!N7+'Program 2'!N8+'Program 3'!N8+'Program 4'!N8+'Program 5'!N8+'Program 6'!N8+'Program 7'!N8</f>
        <v>1009687</v>
      </c>
      <c r="K19" s="12"/>
    </row>
    <row r="20" spans="1:9" ht="12.75">
      <c r="A20" s="204" t="s">
        <v>223</v>
      </c>
      <c r="B20" s="205"/>
      <c r="C20" s="238">
        <v>589265.49</v>
      </c>
      <c r="D20" s="238">
        <v>595416.03</v>
      </c>
      <c r="E20" s="550">
        <v>599793</v>
      </c>
      <c r="F20" s="550">
        <v>588365</v>
      </c>
      <c r="G20" s="550">
        <v>611706</v>
      </c>
      <c r="H20" s="550">
        <v>606816</v>
      </c>
      <c r="I20" s="550">
        <v>606816</v>
      </c>
    </row>
    <row r="21" spans="1:12" ht="12.75">
      <c r="A21" s="204" t="s">
        <v>244</v>
      </c>
      <c r="B21" s="112"/>
      <c r="C21" s="270">
        <f aca="true" t="shared" si="2" ref="C21:I21">SUM(C19:C20)</f>
        <v>1554168.6400000001</v>
      </c>
      <c r="D21" s="270">
        <f t="shared" si="2"/>
        <v>1495153.9100000001</v>
      </c>
      <c r="E21" s="555">
        <f t="shared" si="2"/>
        <v>1643958</v>
      </c>
      <c r="F21" s="550">
        <f t="shared" si="2"/>
        <v>1552810</v>
      </c>
      <c r="G21" s="550">
        <f t="shared" si="2"/>
        <v>1752811</v>
      </c>
      <c r="H21" s="550">
        <f t="shared" si="2"/>
        <v>1598578</v>
      </c>
      <c r="I21" s="550">
        <f t="shared" si="2"/>
        <v>1616503</v>
      </c>
      <c r="J21" s="12"/>
      <c r="L21" s="12"/>
    </row>
    <row r="22" spans="1:12" ht="12.75">
      <c r="A22" s="204" t="s">
        <v>211</v>
      </c>
      <c r="B22" s="112"/>
      <c r="C22" s="238">
        <f>'Program 1'!H8+'Program 2'!H9+'Program 3'!H9+'Program 4'!H9+'Program 5'!H9+'Program 6'!H9+'Program 7'!H9</f>
        <v>194128.52999999997</v>
      </c>
      <c r="D22" s="238">
        <f>'Program 1'!I8+'Program 2'!I9+'Program 3'!I9+'Program 4'!I9+'Program 5'!I9+'Program 6'!I9+'Program 7'!I9</f>
        <v>428418.05999999994</v>
      </c>
      <c r="E22" s="554">
        <f>'Program 1'!J8+'Program 2'!J9+'Program 3'!J9+'Program 4'!J9+'Program 5'!J9+'Program 6'!J9+'Program 7'!J9</f>
        <v>228544</v>
      </c>
      <c r="F22" s="554">
        <f>'Program 1'!K8+'Program 2'!K9+'Program 3'!K9+'Program 4'!K9+'Program 5'!K9+'Program 6'!K9+'Program 7'!K9</f>
        <v>161882</v>
      </c>
      <c r="G22" s="550">
        <f>'Program 1'!L8+'Program 2'!L9+'Program 3'!L9+'Program 4'!L9+'Program 5'!L9+'Program 6'!L9+'Program 7'!L9</f>
        <v>449201</v>
      </c>
      <c r="H22" s="550">
        <f>'Program 1'!M8+'Program 2'!M9+'Program 3'!M9+'Program 4'!M9+'Program 5'!M9+'Program 6'!M9+'Program 7'!M9</f>
        <v>18000</v>
      </c>
      <c r="I22" s="550">
        <f>'Program 1'!N8+'Program 2'!N9+'Program 3'!N9+'Program 3'!N9+'Program 4'!N9+'Program 5'!N9+'Program 6'!N9+'Program 7'!N9</f>
        <v>17000</v>
      </c>
      <c r="J22" s="12"/>
      <c r="K22" s="432"/>
      <c r="L22" s="12"/>
    </row>
    <row r="23" spans="1:12" ht="13.5" thickBot="1">
      <c r="A23" s="225" t="s">
        <v>212</v>
      </c>
      <c r="B23" s="205"/>
      <c r="C23" s="574">
        <f>'Program 1'!H9+'Program 2'!H10+'Program 3'!H10+'Program 4'!H10+'Program 5'!H10+'Program 6'!H10+'Program 7'!H10</f>
        <v>48877.74</v>
      </c>
      <c r="D23" s="574">
        <f>'Program 1'!I9+'Program 2'!I10+'Program 3'!I10+'Program 4'!I10+'Program 5'!I10+'Program 6'!I10+'Program 7'!I10</f>
        <v>186031.53</v>
      </c>
      <c r="E23" s="554">
        <f>'Program 1'!J9+'Program 2'!J10+'Program 3'!J10+'Program 4'!J10+'Program 5'!J10+'Program 6'!J10+'Program 7'!J10</f>
        <v>63286</v>
      </c>
      <c r="F23" s="554">
        <f>'Program 1'!K9+'Program 2'!K10+'Program 3'!K10+'Program 4'!K10+'Program 5'!K10+'Program 6'!K10+'Program 7'!K10</f>
        <v>64437</v>
      </c>
      <c r="G23" s="550">
        <f>'Program 1'!L9+'Program 2'!L10+'Program 3'!L10+'Program 4'!L10+'Program 5'!L10+'Program 6'!L10+'Program 7'!L10</f>
        <v>299414</v>
      </c>
      <c r="H23" s="550">
        <f>'Program 1'!M9+'Program 2'!M10+'Program 3'!M10+'Program 4'!M10+'Program 5'!M10+'Program 6'!M10+'Program 7'!M10</f>
        <v>65496</v>
      </c>
      <c r="I23" s="550">
        <f>'Program 1'!N9+'Program 2'!N10+'Program 3'!N10+'Program 4'!N10+'Program 5'!N10+'Program 6'!N10+'Program 7'!N10</f>
        <v>66096</v>
      </c>
      <c r="J23" s="12"/>
      <c r="L23" s="12"/>
    </row>
    <row r="24" spans="1:12" ht="15.75" thickBot="1">
      <c r="A24" s="412" t="s">
        <v>213</v>
      </c>
      <c r="B24" s="413"/>
      <c r="C24" s="414">
        <f>SUM(C21:C23)</f>
        <v>1797174.9100000001</v>
      </c>
      <c r="D24" s="414">
        <f aca="true" t="shared" si="3" ref="D24:I24">SUM(D21:D23)</f>
        <v>2109603.5</v>
      </c>
      <c r="E24" s="556">
        <f t="shared" si="3"/>
        <v>1935788</v>
      </c>
      <c r="F24" s="551">
        <f t="shared" si="3"/>
        <v>1779129</v>
      </c>
      <c r="G24" s="551">
        <f>SUM(G21:G23)</f>
        <v>2501426</v>
      </c>
      <c r="H24" s="551">
        <f t="shared" si="3"/>
        <v>1682074</v>
      </c>
      <c r="I24" s="551">
        <f t="shared" si="3"/>
        <v>1699599</v>
      </c>
      <c r="J24" s="420"/>
      <c r="K24" s="420"/>
      <c r="L24" s="12"/>
    </row>
    <row r="25" spans="1:9" ht="15" thickBot="1">
      <c r="A25" s="416"/>
      <c r="B25" s="417"/>
      <c r="C25" s="407"/>
      <c r="D25" s="407"/>
      <c r="E25" s="557"/>
      <c r="F25" s="558"/>
      <c r="G25" s="558"/>
      <c r="H25" s="571"/>
      <c r="I25" s="550"/>
    </row>
    <row r="26" spans="1:11" ht="15.75" thickBot="1">
      <c r="A26" s="648" t="s">
        <v>214</v>
      </c>
      <c r="B26" s="649"/>
      <c r="C26" s="418">
        <f aca="true" t="shared" si="4" ref="C26:I26">SUM(C16-C24)</f>
        <v>245368.66999999993</v>
      </c>
      <c r="D26" s="418">
        <f t="shared" si="4"/>
        <v>62914.02000000002</v>
      </c>
      <c r="E26" s="545">
        <f t="shared" si="4"/>
        <v>0</v>
      </c>
      <c r="F26" s="545">
        <f t="shared" si="4"/>
        <v>100245</v>
      </c>
      <c r="G26" s="545">
        <f t="shared" si="4"/>
        <v>0</v>
      </c>
      <c r="H26" s="545">
        <f t="shared" si="4"/>
        <v>276266</v>
      </c>
      <c r="I26" s="545">
        <f t="shared" si="4"/>
        <v>258495</v>
      </c>
      <c r="K26" s="433"/>
    </row>
  </sheetData>
  <sheetProtection/>
  <mergeCells count="4">
    <mergeCell ref="A2:I2"/>
    <mergeCell ref="A26:B26"/>
    <mergeCell ref="G5:I5"/>
    <mergeCell ref="A1:I1"/>
  </mergeCells>
  <printOptions/>
  <pageMargins left="0.7874015748031497" right="0.5905511811023623" top="0.7874015748031497" bottom="0.7874015748031497" header="0" footer="0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OCU Kanianka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Kiššová</dc:creator>
  <cp:keywords/>
  <dc:description/>
  <cp:lastModifiedBy>Ekonom</cp:lastModifiedBy>
  <cp:lastPrinted>2015-11-26T08:00:37Z</cp:lastPrinted>
  <dcterms:created xsi:type="dcterms:W3CDTF">2009-11-02T12:19:01Z</dcterms:created>
  <dcterms:modified xsi:type="dcterms:W3CDTF">2015-11-26T12:20:10Z</dcterms:modified>
  <cp:category/>
  <cp:version/>
  <cp:contentType/>
  <cp:contentStatus/>
</cp:coreProperties>
</file>