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9035" windowHeight="10260" activeTab="0"/>
  </bookViews>
  <sheets>
    <sheet name="Program 1" sheetId="1" r:id="rId1"/>
    <sheet name="Program 2" sheetId="2" r:id="rId2"/>
    <sheet name="Program 3" sheetId="3" r:id="rId3"/>
    <sheet name="Program 4" sheetId="4" r:id="rId4"/>
    <sheet name="Program 5" sheetId="5" r:id="rId5"/>
    <sheet name="Program 6" sheetId="6" r:id="rId6"/>
    <sheet name="Program 7" sheetId="7" r:id="rId7"/>
    <sheet name="Bilancia" sheetId="8" r:id="rId8"/>
  </sheets>
  <definedNames/>
  <calcPr fullCalcOnLoad="1"/>
</workbook>
</file>

<file path=xl/sharedStrings.xml><?xml version="1.0" encoding="utf-8"?>
<sst xmlns="http://schemas.openxmlformats.org/spreadsheetml/2006/main" count="840" uniqueCount="290">
  <si>
    <t>09.1.1.1.</t>
  </si>
  <si>
    <t>Predškolská výchova s bežnou starostlivosťou</t>
  </si>
  <si>
    <t>Odvody</t>
  </si>
  <si>
    <t>09.1.2.1.</t>
  </si>
  <si>
    <t>Základné vzdelanie s bežnou starostlivosťou</t>
  </si>
  <si>
    <t>09.6.0.1.</t>
  </si>
  <si>
    <t>Školské stravovacie zariadenia</t>
  </si>
  <si>
    <t>PROGRAM 5:  VZDELÁVANIE</t>
  </si>
  <si>
    <t>PROGRAM 5:     Vzdelávanie</t>
  </si>
  <si>
    <t>Invalidita a ťažké zdravotné postihnutie</t>
  </si>
  <si>
    <t xml:space="preserve">Rodina a deti </t>
  </si>
  <si>
    <t>Lekárska posudková činnosť</t>
  </si>
  <si>
    <t xml:space="preserve">Opakované príspevky na stravovanie dôchodcov </t>
  </si>
  <si>
    <t>Staroba</t>
  </si>
  <si>
    <t>Sociálno-právna ochrana</t>
  </si>
  <si>
    <t>Príspevok na tvorbu úspor</t>
  </si>
  <si>
    <t xml:space="preserve">Príspevok na úprava rodinných pomerov dieťaťa  </t>
  </si>
  <si>
    <t xml:space="preserve">Príspevok na dopravu do detského domova </t>
  </si>
  <si>
    <t>PROGRAM 7:  SOCIÁLNE  SLUŽBY</t>
  </si>
  <si>
    <t>PROGRAM 7:     Sociálne služby</t>
  </si>
  <si>
    <t>PROGRAM 6:  ŠPORT A KULTÚRA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</si>
  <si>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</si>
  <si>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</si>
  <si>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</si>
  <si>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</si>
  <si>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</si>
  <si>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</si>
  <si>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</si>
  <si>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ram</t>
  </si>
  <si>
    <t>klasifik.</t>
  </si>
  <si>
    <t>v</t>
  </si>
  <si>
    <t>BEŽNÉ VÝDAVKY SPOLU:</t>
  </si>
  <si>
    <t>tom:</t>
  </si>
  <si>
    <t>KAPITÁLOVÉ VÝDAVKY SPOLU:</t>
  </si>
  <si>
    <t>FINANČNÉ OPERÁCIE SPOLU:</t>
  </si>
  <si>
    <t>1</t>
  </si>
  <si>
    <t>Rekreačné a športové služby</t>
  </si>
  <si>
    <t>640</t>
  </si>
  <si>
    <t>2</t>
  </si>
  <si>
    <t>3</t>
  </si>
  <si>
    <t>FINANČNÉ OPERÁCIE VÝDAVKOVÉ SPOLU:</t>
  </si>
  <si>
    <t>Transakcie verejného dlhu</t>
  </si>
  <si>
    <t>630</t>
  </si>
  <si>
    <t>700</t>
  </si>
  <si>
    <t>Ostatné kultúrne služby</t>
  </si>
  <si>
    <t xml:space="preserve">Podpora kultúrnych a iných spoločenských aktivít </t>
  </si>
  <si>
    <t>Transfer cirkvi, nábož.spoločnosti, cirkevnej charite</t>
  </si>
  <si>
    <t xml:space="preserve">Prvok č.1 </t>
  </si>
  <si>
    <t>Obce</t>
  </si>
  <si>
    <t xml:space="preserve">Prvok č.2 </t>
  </si>
  <si>
    <t xml:space="preserve">Prvok č.3 </t>
  </si>
  <si>
    <t>4</t>
  </si>
  <si>
    <t>5</t>
  </si>
  <si>
    <t>6</t>
  </si>
  <si>
    <t>Členské príspevky</t>
  </si>
  <si>
    <t>11</t>
  </si>
  <si>
    <t>12</t>
  </si>
  <si>
    <t>13</t>
  </si>
  <si>
    <t>Rok</t>
  </si>
  <si>
    <t>Verejný poriadok a bezpečnosť</t>
  </si>
  <si>
    <t>03.1.0.</t>
  </si>
  <si>
    <t>Policajné služby</t>
  </si>
  <si>
    <t>610</t>
  </si>
  <si>
    <t>Mzdy, platy a ostatné osobné vyrovnania</t>
  </si>
  <si>
    <t>620</t>
  </si>
  <si>
    <t>Poistné a príspevky do poisťovní</t>
  </si>
  <si>
    <t xml:space="preserve">Cestovné náhrady </t>
  </si>
  <si>
    <t>Energie, vodné, stočné</t>
  </si>
  <si>
    <t>Poštové a telekomunikačné služby</t>
  </si>
  <si>
    <t>Materiálne zabezpečenie</t>
  </si>
  <si>
    <t>7</t>
  </si>
  <si>
    <t xml:space="preserve">Dopravné </t>
  </si>
  <si>
    <t>8</t>
  </si>
  <si>
    <t>9</t>
  </si>
  <si>
    <t xml:space="preserve">Služby </t>
  </si>
  <si>
    <t>10</t>
  </si>
  <si>
    <t>650</t>
  </si>
  <si>
    <t>Strelnica</t>
  </si>
  <si>
    <t>Ochrana pred požiarmi</t>
  </si>
  <si>
    <t>03.2.0.</t>
  </si>
  <si>
    <t xml:space="preserve">Ochrana pred požiarmi </t>
  </si>
  <si>
    <t xml:space="preserve">Energie </t>
  </si>
  <si>
    <t>Materiál</t>
  </si>
  <si>
    <t>Služby v súvislosti s požiarnou ochranou</t>
  </si>
  <si>
    <t>PROGRAM 2:     Bezpečnosť</t>
  </si>
  <si>
    <t>05.1.0.</t>
  </si>
  <si>
    <t>Nakladanie s odpadmi</t>
  </si>
  <si>
    <t xml:space="preserve">Uloženie a likvidácia odpadu </t>
  </si>
  <si>
    <t>Nakladanie s odpadovými vodami</t>
  </si>
  <si>
    <t>05.2.0.</t>
  </si>
  <si>
    <t>Čistenie a opravy kanalizácií a kanalizačných prípojok</t>
  </si>
  <si>
    <t>Správa a údržba miestnych komunikácií</t>
  </si>
  <si>
    <t xml:space="preserve">Cestná doprava </t>
  </si>
  <si>
    <t xml:space="preserve">Výstavba miestnych komunikácií </t>
  </si>
  <si>
    <t>Cestovné náhrady</t>
  </si>
  <si>
    <t xml:space="preserve">Energie, voda </t>
  </si>
  <si>
    <t>Služby</t>
  </si>
  <si>
    <t>Stravovanie</t>
  </si>
  <si>
    <t>Poistenie majetku, osôb</t>
  </si>
  <si>
    <t>Finančná a rozpočtová oblasť</t>
  </si>
  <si>
    <t>Poplatky banke</t>
  </si>
  <si>
    <t>800</t>
  </si>
  <si>
    <t xml:space="preserve">Rozvoj bývania </t>
  </si>
  <si>
    <t xml:space="preserve">Mzdy </t>
  </si>
  <si>
    <t>Poistné</t>
  </si>
  <si>
    <t>Energie, voda, komunikácie</t>
  </si>
  <si>
    <t xml:space="preserve">Materiál </t>
  </si>
  <si>
    <t>05.6.0.</t>
  </si>
  <si>
    <t>Mzdy</t>
  </si>
  <si>
    <t>Verejné osvetlenie</t>
  </si>
  <si>
    <t>Správa a údržba verejného osvetlenia</t>
  </si>
  <si>
    <t>Prvok č.2</t>
  </si>
  <si>
    <t>Výstavba verejného osvetlenia</t>
  </si>
  <si>
    <t>Voľby a referendá</t>
  </si>
  <si>
    <t xml:space="preserve">Všeobecné verejné služby inde neklasifikované    </t>
  </si>
  <si>
    <t>Činnosť obecného úradu</t>
  </si>
  <si>
    <t>Dopravné</t>
  </si>
  <si>
    <t>Členské príspevky do združení</t>
  </si>
  <si>
    <t>Odmeny poslancom a členom komisií OcZ</t>
  </si>
  <si>
    <t>Iné všeobecné služby</t>
  </si>
  <si>
    <t>Evidencia ulíc, verejných priestranstiev a budov</t>
  </si>
  <si>
    <t>Evidencia chovu zvierat</t>
  </si>
  <si>
    <t>Ochrana ŽP inde neklasifikovaná</t>
  </si>
  <si>
    <t>Organizácia občianskych obradov</t>
  </si>
  <si>
    <t>Ostatné kultúrne služby - ZPOZ</t>
  </si>
  <si>
    <t>Dotácia zo ŠR na ošatné</t>
  </si>
  <si>
    <t>Služby občanom</t>
  </si>
  <si>
    <t>Matrika a evidencia obyvateľstva</t>
  </si>
  <si>
    <t>01.8.0</t>
  </si>
  <si>
    <t>Rutinná a štandardná údržba</t>
  </si>
  <si>
    <t>Odpadové nádoby, vrecia, materiál</t>
  </si>
  <si>
    <t>Palivo, mazivo</t>
  </si>
  <si>
    <t>Odvoz VOK</t>
  </si>
  <si>
    <t>Uloženie odpadu - zákonný poplatok</t>
  </si>
  <si>
    <t>PROGRAM 4: KOMUNIKÁCIE, VÝSTAVBA A ROZVOJ OBCE</t>
  </si>
  <si>
    <t>PROGRAM 4:    Komunikácie, výstavba a rozvoj obce</t>
  </si>
  <si>
    <t>Štandardná úrdržba</t>
  </si>
  <si>
    <t>Všeobecné služby</t>
  </si>
  <si>
    <t>Výstavba obce</t>
  </si>
  <si>
    <t>04.4.3.0</t>
  </si>
  <si>
    <t>Rozvoj obce - verejná zeleň</t>
  </si>
  <si>
    <t>06.2.0.0</t>
  </si>
  <si>
    <t>Rozvoj obce - VZ</t>
  </si>
  <si>
    <t>Všeobecné služby - propagácia obce</t>
  </si>
  <si>
    <t>Splácanie úveru istiny - 41 b.j.</t>
  </si>
  <si>
    <t>Splácanie úveru istiny - 28 b.j.</t>
  </si>
  <si>
    <t>Energie</t>
  </si>
  <si>
    <t>Bývanie a občianska vybavenosť</t>
  </si>
  <si>
    <t>06.6.0.0.</t>
  </si>
  <si>
    <t>Údržba bytov a nebytových priestorov</t>
  </si>
  <si>
    <t>Platby do FU</t>
  </si>
  <si>
    <t>06.1.0.0.</t>
  </si>
  <si>
    <t>Knižnica</t>
  </si>
  <si>
    <t>Materská škola</t>
  </si>
  <si>
    <t>Všeobecný materiál</t>
  </si>
  <si>
    <t>Údržba</t>
  </si>
  <si>
    <t>Základná škola</t>
  </si>
  <si>
    <t>Miestny rozhlas</t>
  </si>
  <si>
    <t>08.3.0.0.</t>
  </si>
  <si>
    <t>Dom smútku a cintorín</t>
  </si>
  <si>
    <t>08.4.0.0.</t>
  </si>
  <si>
    <t>08.1.0.0.</t>
  </si>
  <si>
    <t>Transféry športovým klubom</t>
  </si>
  <si>
    <t>Jednotlivci a ostatné športové kluby</t>
  </si>
  <si>
    <t>Kultúrny dom - horná časť obce</t>
  </si>
  <si>
    <t>Dom kultúry</t>
  </si>
  <si>
    <t>DK - príspevok na činnosť</t>
  </si>
  <si>
    <t>Transféry občianskym združeniam</t>
  </si>
  <si>
    <t>01.8.0.0.</t>
  </si>
  <si>
    <t>Účelové dotácie občianskym združeniam</t>
  </si>
  <si>
    <t>Transfer ostaným občianskym združeniam</t>
  </si>
  <si>
    <t>Mesiac úcty starším</t>
  </si>
  <si>
    <t>Príspevok na činnosť</t>
  </si>
  <si>
    <t>Sociálna pomoc občanom</t>
  </si>
  <si>
    <t>10.7.0.2</t>
  </si>
  <si>
    <t>Pomoc v hmotnej a sociálnej núdzi</t>
  </si>
  <si>
    <t>Iná sociálna výpomoc</t>
  </si>
  <si>
    <t>10.4.0.0</t>
  </si>
  <si>
    <t>Paušálne odmeny účinkujúcim</t>
  </si>
  <si>
    <t>04.5.1.0</t>
  </si>
  <si>
    <t xml:space="preserve">Rutinná a štandardná údržba </t>
  </si>
  <si>
    <t>CELKOVÁ BILANCIA ROZPOČTU</t>
  </si>
  <si>
    <t>Rozpočtové zdroje:</t>
  </si>
  <si>
    <t>v tom:</t>
  </si>
  <si>
    <t>Bežné príjmy</t>
  </si>
  <si>
    <t>Kapitálové príjmy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</si>
  <si>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</si>
  <si>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</si>
  <si>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</si>
  <si>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</si>
  <si>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</si>
  <si>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</si>
  <si>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</si>
  <si>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</si>
  <si>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 xml:space="preserve">Rok </t>
  </si>
  <si>
    <t>631</t>
  </si>
  <si>
    <t>Reprezentačné starosta</t>
  </si>
  <si>
    <t>Strava zamestnancov</t>
  </si>
  <si>
    <t>Strava zamesntancov</t>
  </si>
  <si>
    <t xml:space="preserve">PROGRAM 1:  MANAŽMENT, SLUŽBY OBČANOM </t>
  </si>
  <si>
    <t xml:space="preserve">PROGRAM 1:     Manažment, služby občanom </t>
  </si>
  <si>
    <t>Výdavky ZŠ</t>
  </si>
  <si>
    <t>Vlastné príjmy ZŠ</t>
  </si>
  <si>
    <t>PROGRAM 2:  BEZPEČNOSŤ,PRÁVO,PORIADOK</t>
  </si>
  <si>
    <t>Verejná správa</t>
  </si>
  <si>
    <t>Členstvo obce v organizáciách a združeniach</t>
  </si>
  <si>
    <t>Služby občanom a administratívne služby</t>
  </si>
  <si>
    <t>PODPROGRAM 3:  ODPADOVÉ  HOSPODÁRSTVO</t>
  </si>
  <si>
    <t>Odvoz a zneškodňovanie odpadu</t>
  </si>
  <si>
    <t>PROGRAM 3:     ODVOZ A ZNEŠKODNENIE ODPADU</t>
  </si>
  <si>
    <t>Školské stravovanie v materskej škole</t>
  </si>
  <si>
    <t>PROGRAM 6:     Podpora kultúry a športu</t>
  </si>
  <si>
    <t>Opatrovateľská služba v byte občana</t>
  </si>
  <si>
    <t>Transféry kultúre</t>
  </si>
  <si>
    <t>Vecné dary jubilantom</t>
  </si>
  <si>
    <t>Odmeny  mimopracovného pomeru</t>
  </si>
  <si>
    <t>Kvety</t>
  </si>
  <si>
    <t>Údržba + údržba kamerového systému</t>
  </si>
  <si>
    <t>výkup pozemkov do vlastníctva obce</t>
  </si>
  <si>
    <t>Bežné príjmy obec + ZŠ</t>
  </si>
  <si>
    <t>Bežné výdavky obec + ZŠ</t>
  </si>
  <si>
    <t>Činnosť samosprávnych orgánov obce</t>
  </si>
  <si>
    <t>637</t>
  </si>
  <si>
    <t>Strava zamestnanci</t>
  </si>
  <si>
    <t>Rodinné prídavky z ÚPSVR</t>
  </si>
  <si>
    <t>Údržba miestneho rozhlasu - rekonštrukcia</t>
  </si>
  <si>
    <t>Správa bytových a nebytových priestorov</t>
  </si>
  <si>
    <t>Výstavba chodníka ku hrobom</t>
  </si>
  <si>
    <t xml:space="preserve">Klubová činnosť - dôchodci </t>
  </si>
  <si>
    <t xml:space="preserve">Školenia, kurzy,psychotesty a cvičné strelby  </t>
  </si>
  <si>
    <t>Špeciálne služby / audit/</t>
  </si>
  <si>
    <t>Kultúrno spoločenské akcie</t>
  </si>
  <si>
    <t>Energie,telekomunikačné služby</t>
  </si>
  <si>
    <t>Dohody mimo pracovného pomeru</t>
  </si>
  <si>
    <t>Telekominikačné služby</t>
  </si>
  <si>
    <t>Splácanie úveru istina-miestne komunikácie</t>
  </si>
  <si>
    <t>Všeobecné služby /posyp, odhrňanie snehu/</t>
  </si>
  <si>
    <t>Geometrické plány, štúdie, posudky, dokum.k  územnému plánu</t>
  </si>
  <si>
    <t xml:space="preserve">Voľby </t>
  </si>
  <si>
    <t>Služby súvisiace s odvozom odpadu</t>
  </si>
  <si>
    <t xml:space="preserve"> </t>
  </si>
  <si>
    <t>Rozpočet</t>
  </si>
  <si>
    <t>Úprava</t>
  </si>
  <si>
    <t xml:space="preserve">Úprava </t>
  </si>
  <si>
    <t>Nemocenské dávky</t>
  </si>
  <si>
    <t xml:space="preserve">Splácanie úrokov z úverov </t>
  </si>
  <si>
    <t>Výstavba ihrísk v obci</t>
  </si>
  <si>
    <t>01.1.1.0.</t>
  </si>
  <si>
    <t>01.1.1.0</t>
  </si>
  <si>
    <t>01.1.2.0</t>
  </si>
  <si>
    <t>01.3.3.0</t>
  </si>
  <si>
    <t>06.4.0.0</t>
  </si>
  <si>
    <t>08.2.0.0</t>
  </si>
  <si>
    <t>08.2.0.0.</t>
  </si>
  <si>
    <t>10.2.0.0</t>
  </si>
  <si>
    <t>10.2.0.0.</t>
  </si>
  <si>
    <t>2016 po  1. úpr.</t>
  </si>
  <si>
    <t>č. 1</t>
  </si>
  <si>
    <t>2016 po 1. úpr.</t>
  </si>
  <si>
    <t>Úprava rozpočtu obce Kanianka č. 1  k 2016 v €</t>
  </si>
  <si>
    <t>Splácanie úveru istina-cesta nad priehradou</t>
  </si>
  <si>
    <t>Rozšírenie rozhlasového systému -technické zhodnotenie</t>
  </si>
  <si>
    <t>Nemocenské</t>
  </si>
  <si>
    <t>Rozšírenie kamerového systému</t>
  </si>
  <si>
    <t>Nemocenské dávk&amp;y</t>
  </si>
  <si>
    <t>Štandardná úrdržba, oprava výtlkov, chodníkov a pod.</t>
  </si>
  <si>
    <t>nespevnená cyklotrasa okolo jazera</t>
  </si>
  <si>
    <t>Nespevnená cyklotrasa-prvky zelenej infraštruktúry</t>
  </si>
  <si>
    <t>Všeobecný materiál-inventár do kuchyne</t>
  </si>
  <si>
    <t>Údržba priestorov kuchyne</t>
  </si>
  <si>
    <t>Zateplenie KD</t>
  </si>
  <si>
    <t>DK-oprava budovy</t>
  </si>
  <si>
    <t>XVI. Kaniansky jarmok</t>
  </si>
  <si>
    <t>DK zakúpenie notebooku</t>
  </si>
  <si>
    <t xml:space="preserve">Štandardná údržba </t>
  </si>
  <si>
    <t>Mzdy-IA</t>
  </si>
  <si>
    <t>Odvody - IA</t>
  </si>
  <si>
    <t>Stara zamenstnanci</t>
  </si>
  <si>
    <t>Dohody mimo PP</t>
  </si>
  <si>
    <t>Rekonštrukcia MK 119 975,26</t>
  </si>
  <si>
    <t>Mzdy-§ 52</t>
  </si>
  <si>
    <t>Poistné a príspevky do poisťovní § 52</t>
  </si>
  <si>
    <t>Materiál - § 52a</t>
  </si>
  <si>
    <t>Materiál - § 52</t>
  </si>
  <si>
    <t>Dotácia na DHZ-Materiál</t>
  </si>
  <si>
    <t xml:space="preserve">Výstavba obecného trhoviska </t>
  </si>
  <si>
    <t xml:space="preserve">Zateplenie a rekonštrukcia budovy starého KD  </t>
  </si>
  <si>
    <t xml:space="preserve">Odstavná plocha ul. Nová 586   </t>
  </si>
  <si>
    <t xml:space="preserve">Odstavná plocha ul. Nová 586 -oporný múr  </t>
  </si>
  <si>
    <t>Havaríjny stav ulíc Krátka, Sládkovičova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</si>
</sst>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#,##0\ &quot;€&quot;"/>
    <numFmt numFmtId="182" formatCode="0.0"/>
    <numFmt numFmtId="183" formatCode="000\ 00"/>
    <numFmt numFmtId="184" formatCode="dd/mm/yy;@"/>
    <numFmt numFmtId="185" formatCode="#,##0.000"/>
    <numFmt numFmtId="186" formatCode="#,##0.0000"/>
    <numFmt numFmtId="187" formatCode="#,##0.00_ ;\-#,##0.00\ "/>
    <numFmt numFmtId="188" formatCode="0.000"/>
    <numFmt numFmtId="189" formatCode="0.0000"/>
    <numFmt numFmtId="190" formatCode="[$-41B]d\.\ mmmm\ yyyy"/>
  </numFmts>
  <fonts count="7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1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medium"/>
      <top>
        <color indexed="63"/>
      </top>
      <bottom style="thin">
        <color theme="4" tint="0.7999799847602844"/>
      </bottom>
    </border>
    <border>
      <left style="medium"/>
      <right style="medium"/>
      <top>
        <color indexed="63"/>
      </top>
      <bottom style="thin">
        <color theme="4" tint="0.7999799847602844"/>
      </bottom>
    </border>
    <border>
      <left style="thin"/>
      <right>
        <color indexed="63"/>
      </right>
      <top>
        <color indexed="63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medium"/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 style="medium"/>
    </border>
    <border>
      <left>
        <color indexed="63"/>
      </left>
      <right style="medium"/>
      <top style="thin">
        <color theme="4" tint="0.7999799847602844"/>
      </top>
      <bottom style="medium"/>
    </border>
    <border>
      <left style="thin"/>
      <right style="thin"/>
      <top>
        <color indexed="63"/>
      </top>
      <bottom style="thin">
        <color theme="4" tint="0.799979984760284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>
        <color theme="3" tint="0.7999799847602844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medium"/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medium"/>
      <top style="thin">
        <color theme="3" tint="0.799979984760284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4" tint="0.7999799847602844"/>
      </top>
      <bottom style="thin">
        <color theme="8" tint="0.7999799847602844"/>
      </bottom>
    </border>
    <border>
      <left style="thin"/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8" tint="0.7999799847602844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theme="4" tint="0.7999799847602844"/>
      </top>
      <bottom style="thin">
        <color theme="8" tint="0.7999799847602844"/>
      </bottom>
    </border>
    <border>
      <left>
        <color indexed="63"/>
      </left>
      <right style="medium"/>
      <top style="thin">
        <color theme="8" tint="0.7999799847602844"/>
      </top>
      <bottom style="thin">
        <color theme="8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180" fontId="7" fillId="34" borderId="11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0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4" fillId="36" borderId="0" xfId="0" applyNumberFormat="1" applyFont="1" applyFill="1" applyBorder="1" applyAlignment="1">
      <alignment horizontal="left"/>
    </xf>
    <xf numFmtId="0" fontId="14" fillId="36" borderId="0" xfId="0" applyFont="1" applyFill="1" applyBorder="1" applyAlignment="1">
      <alignment/>
    </xf>
    <xf numFmtId="0" fontId="14" fillId="36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80" fontId="7" fillId="35" borderId="18" xfId="0" applyNumberFormat="1" applyFont="1" applyFill="1" applyBorder="1" applyAlignment="1">
      <alignment/>
    </xf>
    <xf numFmtId="180" fontId="69" fillId="0" borderId="11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180" fontId="0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34" borderId="15" xfId="0" applyFont="1" applyFill="1" applyBorder="1" applyAlignment="1">
      <alignment/>
    </xf>
    <xf numFmtId="0" fontId="17" fillId="37" borderId="22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180" fontId="14" fillId="37" borderId="11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9" fontId="7" fillId="38" borderId="0" xfId="0" applyNumberFormat="1" applyFont="1" applyFill="1" applyBorder="1" applyAlignment="1">
      <alignment horizontal="left"/>
    </xf>
    <xf numFmtId="0" fontId="15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180" fontId="7" fillId="38" borderId="11" xfId="0" applyNumberFormat="1" applyFont="1" applyFill="1" applyBorder="1" applyAlignment="1">
      <alignment horizontal="right"/>
    </xf>
    <xf numFmtId="3" fontId="7" fillId="38" borderId="16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7" fillId="36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8" borderId="0" xfId="0" applyFont="1" applyFill="1" applyBorder="1" applyAlignment="1">
      <alignment/>
    </xf>
    <xf numFmtId="0" fontId="14" fillId="38" borderId="15" xfId="0" applyFont="1" applyFill="1" applyBorder="1" applyAlignment="1">
      <alignment/>
    </xf>
    <xf numFmtId="180" fontId="14" fillId="38" borderId="11" xfId="0" applyNumberFormat="1" applyFont="1" applyFill="1" applyBorder="1" applyAlignment="1">
      <alignment horizontal="right"/>
    </xf>
    <xf numFmtId="3" fontId="14" fillId="38" borderId="1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180" fontId="7" fillId="36" borderId="11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180" fontId="7" fillId="36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/>
    </xf>
    <xf numFmtId="49" fontId="9" fillId="0" borderId="26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0" fontId="17" fillId="37" borderId="26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0" fontId="14" fillId="38" borderId="11" xfId="0" applyNumberFormat="1" applyFont="1" applyFill="1" applyBorder="1" applyAlignment="1">
      <alignment/>
    </xf>
    <xf numFmtId="49" fontId="21" fillId="36" borderId="14" xfId="0" applyNumberFormat="1" applyFont="1" applyFill="1" applyBorder="1" applyAlignment="1">
      <alignment horizontal="center"/>
    </xf>
    <xf numFmtId="49" fontId="7" fillId="38" borderId="26" xfId="0" applyNumberFormat="1" applyFont="1" applyFill="1" applyBorder="1" applyAlignment="1">
      <alignment horizontal="left"/>
    </xf>
    <xf numFmtId="0" fontId="15" fillId="38" borderId="0" xfId="0" applyFont="1" applyFill="1" applyBorder="1" applyAlignment="1">
      <alignment/>
    </xf>
    <xf numFmtId="49" fontId="21" fillId="36" borderId="26" xfId="0" applyNumberFormat="1" applyFont="1" applyFill="1" applyBorder="1" applyAlignment="1">
      <alignment horizontal="center"/>
    </xf>
    <xf numFmtId="0" fontId="15" fillId="38" borderId="15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49" fontId="21" fillId="36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0" fontId="14" fillId="0" borderId="11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180" fontId="14" fillId="34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1" fillId="36" borderId="0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right"/>
    </xf>
    <xf numFmtId="0" fontId="17" fillId="37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49" fontId="21" fillId="36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3" fontId="7" fillId="36" borderId="15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49" fontId="21" fillId="36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 horizontal="right"/>
    </xf>
    <xf numFmtId="0" fontId="21" fillId="36" borderId="26" xfId="0" applyFont="1" applyFill="1" applyBorder="1" applyAlignment="1">
      <alignment horizontal="right"/>
    </xf>
    <xf numFmtId="3" fontId="7" fillId="34" borderId="16" xfId="0" applyNumberFormat="1" applyFont="1" applyFill="1" applyBorder="1" applyAlignment="1">
      <alignment horizontal="right"/>
    </xf>
    <xf numFmtId="3" fontId="7" fillId="34" borderId="15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0" fontId="13" fillId="39" borderId="14" xfId="0" applyFont="1" applyFill="1" applyBorder="1" applyAlignment="1">
      <alignment horizontal="center"/>
    </xf>
    <xf numFmtId="0" fontId="17" fillId="35" borderId="3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180" fontId="19" fillId="0" borderId="11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182" fontId="7" fillId="36" borderId="11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180" fontId="1" fillId="0" borderId="35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1" fillId="35" borderId="37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5" borderId="39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14" fillId="33" borderId="23" xfId="0" applyFont="1" applyFill="1" applyBorder="1" applyAlignment="1">
      <alignment/>
    </xf>
    <xf numFmtId="0" fontId="14" fillId="33" borderId="47" xfId="0" applyFont="1" applyFill="1" applyBorder="1" applyAlignment="1">
      <alignment horizontal="center"/>
    </xf>
    <xf numFmtId="180" fontId="14" fillId="33" borderId="24" xfId="0" applyNumberFormat="1" applyFont="1" applyFill="1" applyBorder="1" applyAlignment="1">
      <alignment horizontal="center"/>
    </xf>
    <xf numFmtId="1" fontId="14" fillId="33" borderId="48" xfId="0" applyNumberFormat="1" applyFont="1" applyFill="1" applyBorder="1" applyAlignment="1">
      <alignment horizontal="center" vertical="center"/>
    </xf>
    <xf numFmtId="180" fontId="19" fillId="33" borderId="24" xfId="0" applyNumberFormat="1" applyFont="1" applyFill="1" applyBorder="1" applyAlignment="1">
      <alignment horizontal="center"/>
    </xf>
    <xf numFmtId="1" fontId="19" fillId="33" borderId="24" xfId="0" applyNumberFormat="1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 horizontal="right"/>
    </xf>
    <xf numFmtId="0" fontId="70" fillId="0" borderId="16" xfId="0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1" fillId="35" borderId="36" xfId="0" applyFont="1" applyFill="1" applyBorder="1" applyAlignment="1">
      <alignment/>
    </xf>
    <xf numFmtId="49" fontId="9" fillId="0" borderId="22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49" xfId="0" applyFont="1" applyFill="1" applyBorder="1" applyAlignment="1">
      <alignment/>
    </xf>
    <xf numFmtId="0" fontId="1" fillId="35" borderId="50" xfId="0" applyFont="1" applyFill="1" applyBorder="1" applyAlignment="1">
      <alignment horizontal="center"/>
    </xf>
    <xf numFmtId="0" fontId="20" fillId="34" borderId="51" xfId="0" applyFont="1" applyFill="1" applyBorder="1" applyAlignment="1">
      <alignment horizontal="left" vertical="center"/>
    </xf>
    <xf numFmtId="0" fontId="20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180" fontId="20" fillId="34" borderId="52" xfId="0" applyNumberFormat="1" applyFont="1" applyFill="1" applyBorder="1" applyAlignment="1">
      <alignment/>
    </xf>
    <xf numFmtId="3" fontId="20" fillId="34" borderId="19" xfId="0" applyNumberFormat="1" applyFont="1" applyFill="1" applyBorder="1" applyAlignment="1">
      <alignment horizontal="right"/>
    </xf>
    <xf numFmtId="0" fontId="20" fillId="34" borderId="52" xfId="0" applyFont="1" applyFill="1" applyBorder="1" applyAlignment="1">
      <alignment horizontal="left" vertical="center"/>
    </xf>
    <xf numFmtId="0" fontId="23" fillId="34" borderId="20" xfId="0" applyFont="1" applyFill="1" applyBorder="1" applyAlignment="1">
      <alignment vertical="center"/>
    </xf>
    <xf numFmtId="0" fontId="24" fillId="34" borderId="20" xfId="0" applyFont="1" applyFill="1" applyBorder="1" applyAlignment="1">
      <alignment/>
    </xf>
    <xf numFmtId="0" fontId="24" fillId="34" borderId="21" xfId="0" applyFont="1" applyFill="1" applyBorder="1" applyAlignment="1">
      <alignment/>
    </xf>
    <xf numFmtId="180" fontId="23" fillId="34" borderId="52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180" fontId="20" fillId="34" borderId="52" xfId="0" applyNumberFormat="1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37" borderId="22" xfId="0" applyFont="1" applyFill="1" applyBorder="1" applyAlignment="1">
      <alignment horizontal="center"/>
    </xf>
    <xf numFmtId="180" fontId="15" fillId="37" borderId="11" xfId="0" applyNumberFormat="1" applyFont="1" applyFill="1" applyBorder="1" applyAlignment="1">
      <alignment/>
    </xf>
    <xf numFmtId="3" fontId="15" fillId="37" borderId="16" xfId="0" applyNumberFormat="1" applyFont="1" applyFill="1" applyBorder="1" applyAlignment="1">
      <alignment horizontal="right"/>
    </xf>
    <xf numFmtId="0" fontId="15" fillId="37" borderId="15" xfId="0" applyFont="1" applyFill="1" applyBorder="1" applyAlignment="1">
      <alignment/>
    </xf>
    <xf numFmtId="49" fontId="14" fillId="38" borderId="0" xfId="0" applyNumberFormat="1" applyFont="1" applyFill="1" applyBorder="1" applyAlignment="1">
      <alignment horizontal="left"/>
    </xf>
    <xf numFmtId="0" fontId="19" fillId="38" borderId="0" xfId="0" applyFont="1" applyFill="1" applyBorder="1" applyAlignment="1">
      <alignment/>
    </xf>
    <xf numFmtId="0" fontId="19" fillId="38" borderId="15" xfId="0" applyFont="1" applyFill="1" applyBorder="1" applyAlignment="1">
      <alignment/>
    </xf>
    <xf numFmtId="49" fontId="14" fillId="38" borderId="26" xfId="0" applyNumberFormat="1" applyFont="1" applyFill="1" applyBorder="1" applyAlignment="1">
      <alignment horizontal="left"/>
    </xf>
    <xf numFmtId="0" fontId="14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49" fontId="7" fillId="36" borderId="0" xfId="0" applyNumberFormat="1" applyFont="1" applyFill="1" applyBorder="1" applyAlignment="1">
      <alignment horizontal="left"/>
    </xf>
    <xf numFmtId="0" fontId="7" fillId="36" borderId="0" xfId="0" applyFont="1" applyFill="1" applyBorder="1" applyAlignment="1">
      <alignment/>
    </xf>
    <xf numFmtId="180" fontId="7" fillId="36" borderId="11" xfId="0" applyNumberFormat="1" applyFont="1" applyFill="1" applyBorder="1" applyAlignment="1">
      <alignment/>
    </xf>
    <xf numFmtId="0" fontId="17" fillId="37" borderId="11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/>
    </xf>
    <xf numFmtId="0" fontId="25" fillId="36" borderId="0" xfId="0" applyFont="1" applyFill="1" applyBorder="1" applyAlignment="1">
      <alignment/>
    </xf>
    <xf numFmtId="0" fontId="25" fillId="36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25" fillId="36" borderId="0" xfId="0" applyNumberFormat="1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180" fontId="14" fillId="34" borderId="11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35" borderId="54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1" fillId="35" borderId="5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1" fillId="35" borderId="58" xfId="0" applyFont="1" applyFill="1" applyBorder="1" applyAlignment="1">
      <alignment/>
    </xf>
    <xf numFmtId="0" fontId="1" fillId="35" borderId="55" xfId="0" applyFont="1" applyFill="1" applyBorder="1" applyAlignment="1">
      <alignment/>
    </xf>
    <xf numFmtId="49" fontId="27" fillId="36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right"/>
    </xf>
    <xf numFmtId="0" fontId="69" fillId="0" borderId="58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59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180" fontId="23" fillId="34" borderId="11" xfId="0" applyNumberFormat="1" applyFont="1" applyFill="1" applyBorder="1" applyAlignment="1">
      <alignment/>
    </xf>
    <xf numFmtId="3" fontId="20" fillId="34" borderId="16" xfId="0" applyNumberFormat="1" applyFont="1" applyFill="1" applyBorder="1" applyAlignment="1">
      <alignment horizontal="right"/>
    </xf>
    <xf numFmtId="0" fontId="20" fillId="34" borderId="60" xfId="0" applyFont="1" applyFill="1" applyBorder="1" applyAlignment="1">
      <alignment/>
    </xf>
    <xf numFmtId="0" fontId="20" fillId="34" borderId="61" xfId="0" applyFont="1" applyFill="1" applyBorder="1" applyAlignment="1">
      <alignment/>
    </xf>
    <xf numFmtId="0" fontId="22" fillId="34" borderId="62" xfId="0" applyFont="1" applyFill="1" applyBorder="1" applyAlignment="1">
      <alignment/>
    </xf>
    <xf numFmtId="0" fontId="20" fillId="34" borderId="62" xfId="0" applyFont="1" applyFill="1" applyBorder="1" applyAlignment="1">
      <alignment/>
    </xf>
    <xf numFmtId="0" fontId="20" fillId="34" borderId="63" xfId="0" applyFont="1" applyFill="1" applyBorder="1" applyAlignment="1">
      <alignment/>
    </xf>
    <xf numFmtId="0" fontId="20" fillId="34" borderId="64" xfId="0" applyFont="1" applyFill="1" applyBorder="1" applyAlignment="1">
      <alignment vertical="center"/>
    </xf>
    <xf numFmtId="0" fontId="20" fillId="34" borderId="28" xfId="0" applyFont="1" applyFill="1" applyBorder="1" applyAlignment="1">
      <alignment/>
    </xf>
    <xf numFmtId="180" fontId="20" fillId="34" borderId="11" xfId="0" applyNumberFormat="1" applyFont="1" applyFill="1" applyBorder="1" applyAlignment="1">
      <alignment/>
    </xf>
    <xf numFmtId="180" fontId="20" fillId="34" borderId="65" xfId="0" applyNumberFormat="1" applyFont="1" applyFill="1" applyBorder="1" applyAlignment="1">
      <alignment/>
    </xf>
    <xf numFmtId="3" fontId="28" fillId="34" borderId="19" xfId="0" applyNumberFormat="1" applyFont="1" applyFill="1" applyBorder="1" applyAlignment="1">
      <alignment/>
    </xf>
    <xf numFmtId="3" fontId="28" fillId="34" borderId="16" xfId="0" applyNumberFormat="1" applyFont="1" applyFill="1" applyBorder="1" applyAlignment="1">
      <alignment/>
    </xf>
    <xf numFmtId="3" fontId="28" fillId="34" borderId="16" xfId="0" applyNumberFormat="1" applyFont="1" applyFill="1" applyBorder="1" applyAlignment="1">
      <alignment/>
    </xf>
    <xf numFmtId="3" fontId="28" fillId="34" borderId="16" xfId="0" applyNumberFormat="1" applyFont="1" applyFill="1" applyBorder="1" applyAlignment="1">
      <alignment horizontal="right"/>
    </xf>
    <xf numFmtId="0" fontId="14" fillId="0" borderId="66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right"/>
    </xf>
    <xf numFmtId="0" fontId="1" fillId="35" borderId="58" xfId="0" applyFont="1" applyFill="1" applyBorder="1" applyAlignment="1">
      <alignment/>
    </xf>
    <xf numFmtId="3" fontId="20" fillId="34" borderId="52" xfId="0" applyNumberFormat="1" applyFont="1" applyFill="1" applyBorder="1" applyAlignment="1">
      <alignment horizontal="right"/>
    </xf>
    <xf numFmtId="3" fontId="20" fillId="34" borderId="11" xfId="0" applyNumberFormat="1" applyFont="1" applyFill="1" applyBorder="1" applyAlignment="1">
      <alignment horizontal="right"/>
    </xf>
    <xf numFmtId="3" fontId="26" fillId="38" borderId="16" xfId="0" applyNumberFormat="1" applyFont="1" applyFill="1" applyBorder="1" applyAlignment="1">
      <alignment horizontal="right"/>
    </xf>
    <xf numFmtId="0" fontId="17" fillId="0" borderId="22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180" fontId="15" fillId="0" borderId="11" xfId="0" applyNumberFormat="1" applyFont="1" applyFill="1" applyBorder="1" applyAlignment="1">
      <alignment horizontal="right"/>
    </xf>
    <xf numFmtId="3" fontId="7" fillId="36" borderId="11" xfId="0" applyNumberFormat="1" applyFont="1" applyFill="1" applyBorder="1" applyAlignment="1">
      <alignment horizontal="right"/>
    </xf>
    <xf numFmtId="3" fontId="26" fillId="36" borderId="16" xfId="0" applyNumberFormat="1" applyFont="1" applyFill="1" applyBorder="1" applyAlignment="1">
      <alignment horizontal="right"/>
    </xf>
    <xf numFmtId="3" fontId="26" fillId="36" borderId="16" xfId="0" applyNumberFormat="1" applyFont="1" applyFill="1" applyBorder="1" applyAlignment="1">
      <alignment horizontal="right"/>
    </xf>
    <xf numFmtId="182" fontId="15" fillId="37" borderId="11" xfId="0" applyNumberFormat="1" applyFont="1" applyFill="1" applyBorder="1" applyAlignment="1">
      <alignment/>
    </xf>
    <xf numFmtId="182" fontId="14" fillId="34" borderId="11" xfId="0" applyNumberFormat="1" applyFont="1" applyFill="1" applyBorder="1" applyAlignment="1">
      <alignment/>
    </xf>
    <xf numFmtId="0" fontId="23" fillId="0" borderId="53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/>
    </xf>
    <xf numFmtId="0" fontId="71" fillId="0" borderId="25" xfId="0" applyFont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2" fillId="0" borderId="16" xfId="0" applyNumberFormat="1" applyFont="1" applyBorder="1" applyAlignment="1">
      <alignment horizontal="right"/>
    </xf>
    <xf numFmtId="0" fontId="20" fillId="36" borderId="52" xfId="0" applyFont="1" applyFill="1" applyBorder="1" applyAlignment="1">
      <alignment/>
    </xf>
    <xf numFmtId="0" fontId="20" fillId="36" borderId="64" xfId="0" applyFont="1" applyFill="1" applyBorder="1" applyAlignment="1">
      <alignment/>
    </xf>
    <xf numFmtId="3" fontId="20" fillId="36" borderId="19" xfId="0" applyNumberFormat="1" applyFont="1" applyFill="1" applyBorder="1" applyAlignment="1">
      <alignment horizontal="right"/>
    </xf>
    <xf numFmtId="0" fontId="22" fillId="0" borderId="52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3" fontId="14" fillId="33" borderId="24" xfId="0" applyNumberFormat="1" applyFont="1" applyFill="1" applyBorder="1" applyAlignment="1">
      <alignment horizontal="center" vertical="center"/>
    </xf>
    <xf numFmtId="3" fontId="14" fillId="33" borderId="68" xfId="0" applyNumberFormat="1" applyFont="1" applyFill="1" applyBorder="1" applyAlignment="1">
      <alignment horizontal="center"/>
    </xf>
    <xf numFmtId="3" fontId="14" fillId="37" borderId="15" xfId="0" applyNumberFormat="1" applyFont="1" applyFill="1" applyBorder="1" applyAlignment="1">
      <alignment horizontal="right"/>
    </xf>
    <xf numFmtId="3" fontId="14" fillId="37" borderId="16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3" fontId="26" fillId="36" borderId="16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3" fontId="6" fillId="37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26" fillId="36" borderId="16" xfId="0" applyNumberFormat="1" applyFont="1" applyFill="1" applyBorder="1" applyAlignment="1">
      <alignment/>
    </xf>
    <xf numFmtId="0" fontId="1" fillId="35" borderId="69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72" fillId="0" borderId="15" xfId="0" applyFont="1" applyFill="1" applyBorder="1" applyAlignment="1">
      <alignment/>
    </xf>
    <xf numFmtId="180" fontId="73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Fill="1" applyBorder="1" applyAlignment="1">
      <alignment/>
    </xf>
    <xf numFmtId="3" fontId="74" fillId="0" borderId="16" xfId="0" applyNumberFormat="1" applyFont="1" applyFill="1" applyBorder="1" applyAlignment="1">
      <alignment horizontal="right"/>
    </xf>
    <xf numFmtId="0" fontId="1" fillId="33" borderId="71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3" fontId="14" fillId="33" borderId="73" xfId="0" applyNumberFormat="1" applyFont="1" applyFill="1" applyBorder="1" applyAlignment="1">
      <alignment horizontal="center"/>
    </xf>
    <xf numFmtId="3" fontId="14" fillId="33" borderId="74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/>
    </xf>
    <xf numFmtId="4" fontId="14" fillId="33" borderId="47" xfId="0" applyNumberFormat="1" applyFont="1" applyFill="1" applyBorder="1" applyAlignment="1">
      <alignment horizontal="center"/>
    </xf>
    <xf numFmtId="3" fontId="25" fillId="38" borderId="16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6" fillId="36" borderId="16" xfId="0" applyNumberFormat="1" applyFont="1" applyFill="1" applyBorder="1" applyAlignment="1">
      <alignment/>
    </xf>
    <xf numFmtId="0" fontId="1" fillId="35" borderId="75" xfId="0" applyFont="1" applyFill="1" applyBorder="1" applyAlignment="1">
      <alignment/>
    </xf>
    <xf numFmtId="0" fontId="1" fillId="0" borderId="76" xfId="0" applyFont="1" applyBorder="1" applyAlignment="1">
      <alignment/>
    </xf>
    <xf numFmtId="0" fontId="1" fillId="0" borderId="0" xfId="0" applyFont="1" applyBorder="1" applyAlignment="1">
      <alignment/>
    </xf>
    <xf numFmtId="0" fontId="1" fillId="35" borderId="40" xfId="0" applyFont="1" applyFill="1" applyBorder="1" applyAlignment="1">
      <alignment/>
    </xf>
    <xf numFmtId="0" fontId="1" fillId="35" borderId="77" xfId="0" applyFont="1" applyFill="1" applyBorder="1" applyAlignment="1">
      <alignment/>
    </xf>
    <xf numFmtId="0" fontId="1" fillId="35" borderId="78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3" fontId="14" fillId="37" borderId="16" xfId="0" applyNumberFormat="1" applyFont="1" applyFill="1" applyBorder="1" applyAlignment="1">
      <alignment horizontal="right"/>
    </xf>
    <xf numFmtId="0" fontId="20" fillId="36" borderId="20" xfId="0" applyFont="1" applyFill="1" applyBorder="1" applyAlignment="1">
      <alignment/>
    </xf>
    <xf numFmtId="3" fontId="0" fillId="0" borderId="16" xfId="0" applyNumberFormat="1" applyBorder="1" applyAlignment="1">
      <alignment/>
    </xf>
    <xf numFmtId="4" fontId="71" fillId="0" borderId="25" xfId="0" applyNumberFormat="1" applyFont="1" applyBorder="1" applyAlignment="1">
      <alignment horizontal="right"/>
    </xf>
    <xf numFmtId="4" fontId="70" fillId="0" borderId="16" xfId="0" applyNumberFormat="1" applyFont="1" applyBorder="1" applyAlignment="1">
      <alignment horizontal="right"/>
    </xf>
    <xf numFmtId="0" fontId="20" fillId="8" borderId="11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20" fillId="8" borderId="73" xfId="0" applyFont="1" applyFill="1" applyBorder="1" applyAlignment="1">
      <alignment horizontal="center"/>
    </xf>
    <xf numFmtId="4" fontId="15" fillId="8" borderId="73" xfId="0" applyNumberFormat="1" applyFont="1" applyFill="1" applyBorder="1" applyAlignment="1">
      <alignment horizontal="center"/>
    </xf>
    <xf numFmtId="0" fontId="20" fillId="8" borderId="17" xfId="0" applyFont="1" applyFill="1" applyBorder="1" applyAlignment="1">
      <alignment horizontal="left" vertical="center"/>
    </xf>
    <xf numFmtId="0" fontId="20" fillId="8" borderId="31" xfId="0" applyFont="1" applyFill="1" applyBorder="1" applyAlignment="1">
      <alignment horizontal="left" vertical="center"/>
    </xf>
    <xf numFmtId="0" fontId="28" fillId="8" borderId="74" xfId="0" applyFont="1" applyFill="1" applyBorder="1" applyAlignment="1">
      <alignment horizontal="center" vertical="center"/>
    </xf>
    <xf numFmtId="4" fontId="15" fillId="8" borderId="79" xfId="0" applyNumberFormat="1" applyFont="1" applyFill="1" applyBorder="1" applyAlignment="1">
      <alignment horizontal="center"/>
    </xf>
    <xf numFmtId="0" fontId="20" fillId="8" borderId="52" xfId="0" applyFont="1" applyFill="1" applyBorder="1" applyAlignment="1">
      <alignment vertical="center"/>
    </xf>
    <xf numFmtId="0" fontId="20" fillId="8" borderId="20" xfId="0" applyFont="1" applyFill="1" applyBorder="1" applyAlignment="1">
      <alignment vertical="center"/>
    </xf>
    <xf numFmtId="4" fontId="14" fillId="33" borderId="73" xfId="0" applyNumberFormat="1" applyFont="1" applyFill="1" applyBorder="1" applyAlignment="1">
      <alignment horizontal="center"/>
    </xf>
    <xf numFmtId="4" fontId="14" fillId="33" borderId="79" xfId="0" applyNumberFormat="1" applyFont="1" applyFill="1" applyBorder="1" applyAlignment="1">
      <alignment horizontal="center" vertical="center"/>
    </xf>
    <xf numFmtId="1" fontId="19" fillId="33" borderId="48" xfId="0" applyNumberFormat="1" applyFont="1" applyFill="1" applyBorder="1" applyAlignment="1">
      <alignment horizontal="center" vertical="center"/>
    </xf>
    <xf numFmtId="3" fontId="20" fillId="34" borderId="13" xfId="0" applyNumberFormat="1" applyFont="1" applyFill="1" applyBorder="1" applyAlignment="1">
      <alignment horizontal="right"/>
    </xf>
    <xf numFmtId="3" fontId="20" fillId="34" borderId="17" xfId="0" applyNumberFormat="1" applyFont="1" applyFill="1" applyBorder="1" applyAlignment="1">
      <alignment horizontal="right"/>
    </xf>
    <xf numFmtId="1" fontId="0" fillId="33" borderId="48" xfId="0" applyNumberFormat="1" applyFont="1" applyFill="1" applyBorder="1" applyAlignment="1">
      <alignment horizontal="center" vertical="center"/>
    </xf>
    <xf numFmtId="180" fontId="20" fillId="34" borderId="17" xfId="0" applyNumberFormat="1" applyFont="1" applyFill="1" applyBorder="1" applyAlignment="1">
      <alignment/>
    </xf>
    <xf numFmtId="0" fontId="20" fillId="34" borderId="29" xfId="0" applyFont="1" applyFill="1" applyBorder="1" applyAlignment="1">
      <alignment/>
    </xf>
    <xf numFmtId="0" fontId="20" fillId="34" borderId="80" xfId="0" applyFont="1" applyFill="1" applyBorder="1" applyAlignment="1">
      <alignment/>
    </xf>
    <xf numFmtId="0" fontId="22" fillId="34" borderId="31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0" fillId="34" borderId="81" xfId="0" applyFont="1" applyFill="1" applyBorder="1" applyAlignment="1">
      <alignment/>
    </xf>
    <xf numFmtId="3" fontId="15" fillId="37" borderId="25" xfId="0" applyNumberFormat="1" applyFont="1" applyFill="1" applyBorder="1" applyAlignment="1">
      <alignment horizontal="right"/>
    </xf>
    <xf numFmtId="3" fontId="15" fillId="37" borderId="15" xfId="0" applyNumberFormat="1" applyFont="1" applyFill="1" applyBorder="1" applyAlignment="1">
      <alignment horizontal="right"/>
    </xf>
    <xf numFmtId="3" fontId="14" fillId="34" borderId="15" xfId="0" applyNumberFormat="1" applyFont="1" applyFill="1" applyBorder="1" applyAlignment="1">
      <alignment horizontal="right"/>
    </xf>
    <xf numFmtId="3" fontId="14" fillId="38" borderId="15" xfId="0" applyNumberFormat="1" applyFont="1" applyFill="1" applyBorder="1" applyAlignment="1">
      <alignment horizontal="right"/>
    </xf>
    <xf numFmtId="3" fontId="1" fillId="0" borderId="81" xfId="0" applyNumberFormat="1" applyFont="1" applyFill="1" applyBorder="1" applyAlignment="1">
      <alignment horizontal="right"/>
    </xf>
    <xf numFmtId="180" fontId="23" fillId="34" borderId="17" xfId="0" applyNumberFormat="1" applyFont="1" applyFill="1" applyBorder="1" applyAlignment="1">
      <alignment/>
    </xf>
    <xf numFmtId="3" fontId="28" fillId="34" borderId="13" xfId="0" applyNumberFormat="1" applyFont="1" applyFill="1" applyBorder="1" applyAlignment="1">
      <alignment/>
    </xf>
    <xf numFmtId="3" fontId="28" fillId="34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3" fontId="69" fillId="0" borderId="16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35" borderId="0" xfId="0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1" fillId="35" borderId="82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35" borderId="83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35" borderId="84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10" fontId="1" fillId="0" borderId="16" xfId="0" applyNumberFormat="1" applyFont="1" applyFill="1" applyBorder="1" applyAlignment="1">
      <alignment/>
    </xf>
    <xf numFmtId="0" fontId="9" fillId="0" borderId="31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180" fontId="0" fillId="0" borderId="31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/>
    </xf>
    <xf numFmtId="0" fontId="1" fillId="0" borderId="73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1" fillId="35" borderId="33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180" fontId="5" fillId="0" borderId="31" xfId="0" applyNumberFormat="1" applyFont="1" applyFill="1" applyBorder="1" applyAlignment="1">
      <alignment horizontal="right"/>
    </xf>
    <xf numFmtId="49" fontId="8" fillId="0" borderId="85" xfId="0" applyNumberFormat="1" applyFont="1" applyFill="1" applyBorder="1" applyAlignment="1">
      <alignment horizontal="right"/>
    </xf>
    <xf numFmtId="0" fontId="5" fillId="0" borderId="85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180" fontId="1" fillId="0" borderId="17" xfId="0" applyNumberFormat="1" applyFont="1" applyFill="1" applyBorder="1" applyAlignment="1">
      <alignment horizontal="right"/>
    </xf>
    <xf numFmtId="0" fontId="1" fillId="35" borderId="41" xfId="0" applyFont="1" applyFill="1" applyBorder="1" applyAlignment="1">
      <alignment/>
    </xf>
    <xf numFmtId="0" fontId="9" fillId="0" borderId="26" xfId="0" applyFont="1" applyBorder="1" applyAlignment="1">
      <alignment horizontal="right"/>
    </xf>
    <xf numFmtId="0" fontId="1" fillId="0" borderId="15" xfId="0" applyFont="1" applyBorder="1" applyAlignment="1">
      <alignment/>
    </xf>
    <xf numFmtId="180" fontId="1" fillId="39" borderId="11" xfId="0" applyNumberFormat="1" applyFont="1" applyFill="1" applyBorder="1" applyAlignment="1">
      <alignment/>
    </xf>
    <xf numFmtId="0" fontId="1" fillId="35" borderId="69" xfId="0" applyFont="1" applyFill="1" applyBorder="1" applyAlignment="1">
      <alignment/>
    </xf>
    <xf numFmtId="0" fontId="1" fillId="35" borderId="77" xfId="0" applyFont="1" applyFill="1" applyBorder="1" applyAlignment="1">
      <alignment/>
    </xf>
    <xf numFmtId="0" fontId="1" fillId="35" borderId="75" xfId="0" applyFont="1" applyFill="1" applyBorder="1" applyAlignment="1">
      <alignment/>
    </xf>
    <xf numFmtId="0" fontId="9" fillId="35" borderId="39" xfId="0" applyFont="1" applyFill="1" applyBorder="1" applyAlignment="1">
      <alignment/>
    </xf>
    <xf numFmtId="180" fontId="9" fillId="0" borderId="11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 horizontal="right"/>
    </xf>
    <xf numFmtId="0" fontId="1" fillId="35" borderId="44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34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right"/>
    </xf>
    <xf numFmtId="3" fontId="26" fillId="19" borderId="16" xfId="0" applyNumberFormat="1" applyFont="1" applyFill="1" applyBorder="1" applyAlignment="1">
      <alignment horizontal="right"/>
    </xf>
    <xf numFmtId="0" fontId="1" fillId="35" borderId="86" xfId="0" applyFont="1" applyFill="1" applyBorder="1" applyAlignment="1">
      <alignment/>
    </xf>
    <xf numFmtId="0" fontId="1" fillId="35" borderId="87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37" xfId="0" applyFont="1" applyBorder="1" applyAlignment="1">
      <alignment/>
    </xf>
    <xf numFmtId="0" fontId="5" fillId="0" borderId="26" xfId="0" applyFont="1" applyFill="1" applyBorder="1" applyAlignment="1">
      <alignment/>
    </xf>
    <xf numFmtId="0" fontId="1" fillId="33" borderId="71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left"/>
    </xf>
    <xf numFmtId="0" fontId="20" fillId="34" borderId="20" xfId="0" applyFont="1" applyFill="1" applyBorder="1" applyAlignment="1">
      <alignment horizontal="left"/>
    </xf>
    <xf numFmtId="0" fontId="28" fillId="8" borderId="52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view="pageLayout" workbookViewId="0" topLeftCell="A49">
      <selection activeCell="D25" sqref="D25"/>
    </sheetView>
  </sheetViews>
  <sheetFormatPr defaultColWidth="9.140625" defaultRowHeight="12.75"/>
  <cols>
    <col min="1" max="1" width="3.57421875" style="1" bestFit="1" customWidth="1"/>
    <col min="2" max="2" width="4.140625" style="15" customWidth="1"/>
    <col min="3" max="3" width="9.00390625" style="0" customWidth="1"/>
    <col min="4" max="4" width="3.421875" style="0" customWidth="1"/>
    <col min="5" max="5" width="31.140625" style="0" customWidth="1"/>
    <col min="6" max="6" width="8.28125" style="16" customWidth="1"/>
    <col min="7" max="7" width="11.7109375" style="3" hidden="1" customWidth="1"/>
    <col min="8" max="8" width="11.00390625" style="14" customWidth="1"/>
    <col min="9" max="9" width="12.8515625" style="14" bestFit="1" customWidth="1"/>
    <col min="10" max="10" width="10.7109375" style="0" bestFit="1" customWidth="1"/>
    <col min="11" max="11" width="12.8515625" style="14" bestFit="1" customWidth="1"/>
    <col min="13" max="13" width="9.140625" style="430" customWidth="1"/>
  </cols>
  <sheetData>
    <row r="1" spans="2:11" ht="15.75">
      <c r="B1" s="2" t="s">
        <v>199</v>
      </c>
      <c r="G1" s="17" t="e">
        <f>#REF!-G7</f>
        <v>#REF!</v>
      </c>
      <c r="H1" s="18"/>
      <c r="I1" s="18"/>
      <c r="K1" s="18"/>
    </row>
    <row r="2" spans="1:11" ht="13.5" thickBot="1">
      <c r="A2" s="19"/>
      <c r="B2" s="20"/>
      <c r="C2" s="21"/>
      <c r="D2" s="21"/>
      <c r="E2" s="22"/>
      <c r="F2" s="11"/>
      <c r="G2" s="17" t="e">
        <f>SUM(G8:G10)</f>
        <v>#REF!</v>
      </c>
      <c r="H2" s="5"/>
      <c r="I2" s="5"/>
      <c r="K2" s="5"/>
    </row>
    <row r="3" spans="1:11" ht="16.5" customHeight="1" thickBot="1">
      <c r="A3" s="55"/>
      <c r="B3" s="6"/>
      <c r="C3" s="56"/>
      <c r="D3" s="56"/>
      <c r="E3" s="57"/>
      <c r="F3" s="58"/>
      <c r="G3" s="509" t="s">
        <v>58</v>
      </c>
      <c r="H3" s="510"/>
      <c r="I3" s="510"/>
      <c r="J3" s="510"/>
      <c r="K3" s="511"/>
    </row>
    <row r="4" spans="1:11" ht="12" customHeight="1">
      <c r="A4" s="59"/>
      <c r="B4" s="60" t="s">
        <v>21</v>
      </c>
      <c r="C4" s="61" t="s">
        <v>22</v>
      </c>
      <c r="D4" s="503" t="s">
        <v>23</v>
      </c>
      <c r="E4" s="504"/>
      <c r="F4" s="505"/>
      <c r="G4" s="62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2" customHeight="1">
      <c r="A5" s="59"/>
      <c r="B5" s="60" t="s">
        <v>24</v>
      </c>
      <c r="C5" s="61" t="s">
        <v>25</v>
      </c>
      <c r="D5" s="506"/>
      <c r="E5" s="507"/>
      <c r="F5" s="508"/>
      <c r="G5" s="212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5" customHeight="1" thickBot="1">
      <c r="A6" s="59"/>
      <c r="B6" s="60" t="s">
        <v>28</v>
      </c>
      <c r="C6" s="61" t="s">
        <v>29</v>
      </c>
      <c r="D6" s="506"/>
      <c r="E6" s="507"/>
      <c r="F6" s="508"/>
      <c r="G6" s="213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64">
        <v>1</v>
      </c>
      <c r="B7" s="237" t="s">
        <v>200</v>
      </c>
      <c r="C7" s="232"/>
      <c r="D7" s="244"/>
      <c r="E7" s="244"/>
      <c r="F7" s="245"/>
      <c r="G7" s="243" t="e">
        <f>G11+#REF!+#REF!+#REF!+#REF!+#REF!+#REF!</f>
        <v>#REF!</v>
      </c>
      <c r="H7" s="303">
        <f>SUM(H8:H10)</f>
        <v>690983</v>
      </c>
      <c r="I7" s="303">
        <f>SUM(I8:I10)</f>
        <v>690983</v>
      </c>
      <c r="J7" s="303">
        <f>SUM(J8:J10)</f>
        <v>11138</v>
      </c>
      <c r="K7" s="303">
        <f>SUM(K8:K10)</f>
        <v>702121</v>
      </c>
    </row>
    <row r="8" spans="1:11" ht="15">
      <c r="A8" s="52">
        <f aca="true" t="shared" si="0" ref="A8:A72">A7+1</f>
        <v>2</v>
      </c>
      <c r="B8" s="287" t="s">
        <v>30</v>
      </c>
      <c r="C8" s="288" t="s">
        <v>31</v>
      </c>
      <c r="D8" s="289"/>
      <c r="E8" s="290"/>
      <c r="F8" s="291"/>
      <c r="G8" s="292" t="e">
        <f>G47+G51+#REF!+#REF!+#REF!+#REF!+#REF!+#REF!+#REF!</f>
        <v>#REF!</v>
      </c>
      <c r="H8" s="305">
        <f>H13+H37+H41+H45+H60+H71+H75+H79+H84</f>
        <v>388569</v>
      </c>
      <c r="I8" s="305">
        <f>I13+I37+I41+I45+I60+I71+I75+I79+I84</f>
        <v>388569</v>
      </c>
      <c r="J8" s="305">
        <f>J13+J37+J41+J45+J60+J71+J75+J79+J84</f>
        <v>11138</v>
      </c>
      <c r="K8" s="305">
        <f>K13+K37+K41+K45+K60+K71+K75+K79+K84</f>
        <v>399707</v>
      </c>
    </row>
    <row r="9" spans="1:11" ht="15">
      <c r="A9" s="52">
        <f t="shared" si="0"/>
        <v>3</v>
      </c>
      <c r="B9" s="287" t="s">
        <v>32</v>
      </c>
      <c r="C9" s="288" t="s">
        <v>33</v>
      </c>
      <c r="D9" s="289"/>
      <c r="E9" s="290"/>
      <c r="F9" s="291"/>
      <c r="G9" s="292" t="e">
        <f>#REF!</f>
        <v>#REF!</v>
      </c>
      <c r="H9" s="306">
        <f>H33+H87</f>
        <v>3000</v>
      </c>
      <c r="I9" s="306">
        <f>I33+I87</f>
        <v>3000</v>
      </c>
      <c r="J9" s="306">
        <f>J33+J87</f>
        <v>0</v>
      </c>
      <c r="K9" s="306">
        <f>K33+K87</f>
        <v>3000</v>
      </c>
    </row>
    <row r="10" spans="1:11" ht="15.75" thickBot="1">
      <c r="A10" s="52">
        <f t="shared" si="0"/>
        <v>4</v>
      </c>
      <c r="B10" s="409"/>
      <c r="C10" s="410" t="s">
        <v>34</v>
      </c>
      <c r="D10" s="411"/>
      <c r="E10" s="412"/>
      <c r="F10" s="413"/>
      <c r="G10" s="419">
        <v>0</v>
      </c>
      <c r="H10" s="420">
        <f>H52</f>
        <v>299414</v>
      </c>
      <c r="I10" s="305">
        <f>I52</f>
        <v>299414</v>
      </c>
      <c r="J10" s="420">
        <f>J52</f>
        <v>0</v>
      </c>
      <c r="K10" s="305">
        <f>K52</f>
        <v>299414</v>
      </c>
    </row>
    <row r="11" spans="1:11" ht="12.75">
      <c r="A11" s="52">
        <f t="shared" si="0"/>
        <v>5</v>
      </c>
      <c r="B11" s="247">
        <v>1</v>
      </c>
      <c r="C11" s="66" t="s">
        <v>204</v>
      </c>
      <c r="D11" s="139"/>
      <c r="E11" s="139"/>
      <c r="F11" s="140"/>
      <c r="G11" s="248" t="e">
        <f>G12+G50+#REF!</f>
        <v>#REF!</v>
      </c>
      <c r="H11" s="249">
        <f>SUM(H12+H36)</f>
        <v>335800</v>
      </c>
      <c r="I11" s="414">
        <f>SUM(I12+I36)</f>
        <v>335800</v>
      </c>
      <c r="J11" s="249">
        <f>SUM(J12+J36)</f>
        <v>9268</v>
      </c>
      <c r="K11" s="414">
        <f>SUM(K12+K36)</f>
        <v>345068</v>
      </c>
    </row>
    <row r="12" spans="1:13" s="39" customFormat="1" ht="12">
      <c r="A12" s="52">
        <f t="shared" si="0"/>
        <v>6</v>
      </c>
      <c r="B12" s="70"/>
      <c r="C12" s="251" t="s">
        <v>47</v>
      </c>
      <c r="D12" s="141" t="s">
        <v>115</v>
      </c>
      <c r="E12" s="252"/>
      <c r="F12" s="86"/>
      <c r="G12" s="87" t="e">
        <f>G49</f>
        <v>#REF!</v>
      </c>
      <c r="H12" s="88">
        <f>SUM(H13+H33)</f>
        <v>331300</v>
      </c>
      <c r="I12" s="369">
        <f>I13+I33</f>
        <v>331300</v>
      </c>
      <c r="J12" s="369">
        <f>J13+J33</f>
        <v>9268</v>
      </c>
      <c r="K12" s="369">
        <f>K13+K33</f>
        <v>340568</v>
      </c>
      <c r="M12" s="431"/>
    </row>
    <row r="13" spans="1:11" ht="12.75">
      <c r="A13" s="52">
        <f t="shared" si="0"/>
        <v>7</v>
      </c>
      <c r="B13" s="77"/>
      <c r="C13" s="78"/>
      <c r="D13" s="257" t="s">
        <v>31</v>
      </c>
      <c r="E13" s="258"/>
      <c r="F13" s="259"/>
      <c r="G13" s="117" t="e">
        <f>G14</f>
        <v>#REF!</v>
      </c>
      <c r="H13" s="214">
        <f>H14</f>
        <v>331300</v>
      </c>
      <c r="I13" s="214">
        <f>I14</f>
        <v>331300</v>
      </c>
      <c r="J13" s="214">
        <f>J14</f>
        <v>9268</v>
      </c>
      <c r="K13" s="214">
        <f>K14</f>
        <v>340568</v>
      </c>
    </row>
    <row r="14" spans="1:11" ht="12.75">
      <c r="A14" s="52">
        <f t="shared" si="0"/>
        <v>8</v>
      </c>
      <c r="B14" s="81"/>
      <c r="C14" s="104" t="s">
        <v>247</v>
      </c>
      <c r="D14" s="261" t="s">
        <v>48</v>
      </c>
      <c r="E14" s="262"/>
      <c r="F14" s="91"/>
      <c r="G14" s="92" t="e">
        <f>SUM(G15:G41)</f>
        <v>#REF!</v>
      </c>
      <c r="H14" s="82">
        <f>SUM(H15:H32)</f>
        <v>331300</v>
      </c>
      <c r="I14" s="82">
        <f>SUM(I15:I32)</f>
        <v>331300</v>
      </c>
      <c r="J14" s="82">
        <f>SUM(J15:J32)</f>
        <v>9268</v>
      </c>
      <c r="K14" s="82">
        <f>SUM(K15:K32)</f>
        <v>340568</v>
      </c>
    </row>
    <row r="15" spans="1:11" ht="12.75">
      <c r="A15" s="52">
        <f t="shared" si="0"/>
        <v>9</v>
      </c>
      <c r="B15" s="83"/>
      <c r="C15" s="200" t="s">
        <v>62</v>
      </c>
      <c r="D15" s="442">
        <v>1</v>
      </c>
      <c r="E15" s="217" t="s">
        <v>63</v>
      </c>
      <c r="F15" s="443"/>
      <c r="G15" s="444" t="e">
        <f>ROUND(#REF!/30.126,1)</f>
        <v>#REF!</v>
      </c>
      <c r="H15" s="345">
        <v>185000</v>
      </c>
      <c r="I15" s="345">
        <v>185000</v>
      </c>
      <c r="J15" s="345"/>
      <c r="K15" s="345">
        <f>I15+J15</f>
        <v>185000</v>
      </c>
    </row>
    <row r="16" spans="1:11" ht="12.75">
      <c r="A16" s="52">
        <f t="shared" si="0"/>
        <v>10</v>
      </c>
      <c r="B16" s="83"/>
      <c r="C16" s="200" t="s">
        <v>62</v>
      </c>
      <c r="D16" s="442">
        <v>15</v>
      </c>
      <c r="E16" s="217" t="s">
        <v>280</v>
      </c>
      <c r="F16" s="443"/>
      <c r="G16" s="444"/>
      <c r="H16" s="345">
        <v>0</v>
      </c>
      <c r="I16" s="345">
        <v>0</v>
      </c>
      <c r="J16" s="345">
        <v>387</v>
      </c>
      <c r="K16" s="345">
        <f>I16+J16</f>
        <v>387</v>
      </c>
    </row>
    <row r="17" spans="1:11" ht="12.75">
      <c r="A17" s="52">
        <f t="shared" si="0"/>
        <v>11</v>
      </c>
      <c r="B17" s="83"/>
      <c r="C17" s="200" t="s">
        <v>64</v>
      </c>
      <c r="D17" s="442">
        <v>2</v>
      </c>
      <c r="E17" s="445" t="s">
        <v>65</v>
      </c>
      <c r="F17" s="446"/>
      <c r="G17" s="444" t="e">
        <f>ROUND(#REF!/30.126,1)</f>
        <v>#REF!</v>
      </c>
      <c r="H17" s="345">
        <v>67750</v>
      </c>
      <c r="I17" s="345">
        <v>67750</v>
      </c>
      <c r="J17" s="345"/>
      <c r="K17" s="345">
        <f>I17+J17</f>
        <v>67750</v>
      </c>
    </row>
    <row r="18" spans="1:11" ht="12.75">
      <c r="A18" s="52">
        <f t="shared" si="0"/>
        <v>12</v>
      </c>
      <c r="B18" s="83"/>
      <c r="C18" s="200" t="s">
        <v>64</v>
      </c>
      <c r="D18" s="442">
        <v>16</v>
      </c>
      <c r="E18" s="445" t="s">
        <v>281</v>
      </c>
      <c r="F18" s="446"/>
      <c r="G18" s="444"/>
      <c r="H18" s="345">
        <v>0</v>
      </c>
      <c r="I18" s="345">
        <v>0</v>
      </c>
      <c r="J18" s="345">
        <v>136</v>
      </c>
      <c r="K18" s="345">
        <f>I18+J18</f>
        <v>136</v>
      </c>
    </row>
    <row r="19" spans="1:11" ht="12.75">
      <c r="A19" s="52">
        <f>A17+1</f>
        <v>12</v>
      </c>
      <c r="B19" s="83"/>
      <c r="C19" s="200" t="s">
        <v>42</v>
      </c>
      <c r="D19" s="442">
        <v>3</v>
      </c>
      <c r="E19" s="192" t="s">
        <v>94</v>
      </c>
      <c r="F19" s="447"/>
      <c r="G19" s="444" t="e">
        <f>ROUND(#REF!/30.126,1)</f>
        <v>#REF!</v>
      </c>
      <c r="H19" s="345">
        <v>250</v>
      </c>
      <c r="I19" s="345">
        <v>250</v>
      </c>
      <c r="J19" s="44"/>
      <c r="K19" s="345">
        <f aca="true" t="shared" si="1" ref="K19:K32">I19+J19</f>
        <v>250</v>
      </c>
    </row>
    <row r="20" spans="1:11" ht="12.75">
      <c r="A20" s="52">
        <f t="shared" si="0"/>
        <v>13</v>
      </c>
      <c r="B20" s="83"/>
      <c r="C20" s="200" t="s">
        <v>42</v>
      </c>
      <c r="D20" s="442">
        <v>4</v>
      </c>
      <c r="E20" s="192" t="s">
        <v>95</v>
      </c>
      <c r="F20" s="447"/>
      <c r="G20" s="444" t="e">
        <f>ROUND(#REF!/30.126,1)</f>
        <v>#REF!</v>
      </c>
      <c r="H20" s="345">
        <v>12000</v>
      </c>
      <c r="I20" s="345">
        <v>12000</v>
      </c>
      <c r="J20" s="44"/>
      <c r="K20" s="345">
        <f t="shared" si="1"/>
        <v>12000</v>
      </c>
    </row>
    <row r="21" spans="1:11" ht="12.75">
      <c r="A21" s="52">
        <f t="shared" si="0"/>
        <v>14</v>
      </c>
      <c r="B21" s="83"/>
      <c r="C21" s="200" t="s">
        <v>42</v>
      </c>
      <c r="D21" s="442">
        <f aca="true" t="shared" si="2" ref="D21:D31">D20+1</f>
        <v>5</v>
      </c>
      <c r="E21" s="192" t="s">
        <v>68</v>
      </c>
      <c r="F21" s="447"/>
      <c r="G21" s="444" t="e">
        <f>ROUND(#REF!/30.126,1)</f>
        <v>#REF!</v>
      </c>
      <c r="H21" s="345">
        <v>4100</v>
      </c>
      <c r="I21" s="345">
        <v>4100</v>
      </c>
      <c r="J21" s="44"/>
      <c r="K21" s="345">
        <f t="shared" si="1"/>
        <v>4100</v>
      </c>
    </row>
    <row r="22" spans="1:11" ht="12.75">
      <c r="A22" s="52">
        <f t="shared" si="0"/>
        <v>15</v>
      </c>
      <c r="B22" s="83"/>
      <c r="C22" s="200" t="s">
        <v>42</v>
      </c>
      <c r="D22" s="442">
        <f t="shared" si="2"/>
        <v>6</v>
      </c>
      <c r="E22" s="192" t="s">
        <v>82</v>
      </c>
      <c r="F22" s="447"/>
      <c r="G22" s="444" t="e">
        <f>ROUND(#REF!/30.126,1)</f>
        <v>#REF!</v>
      </c>
      <c r="H22" s="345">
        <v>11000</v>
      </c>
      <c r="I22" s="345">
        <v>11000</v>
      </c>
      <c r="J22" s="345"/>
      <c r="K22" s="345">
        <f t="shared" si="1"/>
        <v>11000</v>
      </c>
    </row>
    <row r="23" spans="1:11" ht="12.75">
      <c r="A23" s="52">
        <f t="shared" si="0"/>
        <v>16</v>
      </c>
      <c r="B23" s="83"/>
      <c r="C23" s="200" t="s">
        <v>42</v>
      </c>
      <c r="D23" s="442">
        <v>17</v>
      </c>
      <c r="E23" s="192" t="s">
        <v>283</v>
      </c>
      <c r="F23" s="447"/>
      <c r="G23" s="444"/>
      <c r="H23" s="345">
        <v>0</v>
      </c>
      <c r="I23" s="345">
        <v>0</v>
      </c>
      <c r="J23" s="345">
        <v>8257</v>
      </c>
      <c r="K23" s="345">
        <f t="shared" si="1"/>
        <v>8257</v>
      </c>
    </row>
    <row r="24" spans="1:11" ht="12.75">
      <c r="A24" s="52">
        <f t="shared" si="0"/>
        <v>17</v>
      </c>
      <c r="B24" s="83"/>
      <c r="C24" s="200" t="s">
        <v>42</v>
      </c>
      <c r="D24" s="442">
        <v>18</v>
      </c>
      <c r="E24" s="192" t="s">
        <v>282</v>
      </c>
      <c r="F24" s="447"/>
      <c r="G24" s="444"/>
      <c r="H24" s="345">
        <v>0</v>
      </c>
      <c r="I24" s="345">
        <v>0</v>
      </c>
      <c r="J24" s="345">
        <v>488</v>
      </c>
      <c r="K24" s="345">
        <f t="shared" si="1"/>
        <v>488</v>
      </c>
    </row>
    <row r="25" spans="1:11" ht="12.75">
      <c r="A25" s="52">
        <f t="shared" si="0"/>
        <v>18</v>
      </c>
      <c r="B25" s="83"/>
      <c r="C25" s="200" t="s">
        <v>195</v>
      </c>
      <c r="D25" s="442">
        <f>D22+1</f>
        <v>7</v>
      </c>
      <c r="E25" s="192" t="s">
        <v>196</v>
      </c>
      <c r="F25" s="447"/>
      <c r="G25" s="444" t="e">
        <f>ROUND(#REF!/30.126,1)</f>
        <v>#REF!</v>
      </c>
      <c r="H25" s="345">
        <v>7000</v>
      </c>
      <c r="I25" s="345">
        <v>7000</v>
      </c>
      <c r="J25" s="44"/>
      <c r="K25" s="345">
        <f t="shared" si="1"/>
        <v>7000</v>
      </c>
    </row>
    <row r="26" spans="1:11" ht="12.75">
      <c r="A26" s="52">
        <f t="shared" si="0"/>
        <v>19</v>
      </c>
      <c r="B26" s="83"/>
      <c r="C26" s="200" t="s">
        <v>42</v>
      </c>
      <c r="D26" s="442">
        <f t="shared" si="2"/>
        <v>8</v>
      </c>
      <c r="E26" s="192" t="s">
        <v>116</v>
      </c>
      <c r="F26" s="447"/>
      <c r="G26" s="444" t="e">
        <f>ROUND(#REF!/30.126,1)</f>
        <v>#REF!</v>
      </c>
      <c r="H26" s="345">
        <v>4000</v>
      </c>
      <c r="I26" s="345">
        <v>4000</v>
      </c>
      <c r="J26" s="44"/>
      <c r="K26" s="345">
        <f t="shared" si="1"/>
        <v>4000</v>
      </c>
    </row>
    <row r="27" spans="1:11" ht="12.75">
      <c r="A27" s="52">
        <f t="shared" si="0"/>
        <v>20</v>
      </c>
      <c r="B27" s="83"/>
      <c r="C27" s="200" t="s">
        <v>42</v>
      </c>
      <c r="D27" s="442">
        <f t="shared" si="2"/>
        <v>9</v>
      </c>
      <c r="E27" s="192" t="s">
        <v>180</v>
      </c>
      <c r="F27" s="447"/>
      <c r="G27" s="444" t="e">
        <f>ROUND(#REF!/30.126,1)</f>
        <v>#REF!</v>
      </c>
      <c r="H27" s="345">
        <v>9500</v>
      </c>
      <c r="I27" s="345">
        <v>9500</v>
      </c>
      <c r="J27" s="44"/>
      <c r="K27" s="345">
        <f t="shared" si="1"/>
        <v>9500</v>
      </c>
    </row>
    <row r="28" spans="1:11" ht="12.75">
      <c r="A28" s="52">
        <f t="shared" si="0"/>
        <v>21</v>
      </c>
      <c r="B28" s="83"/>
      <c r="C28" s="200" t="s">
        <v>42</v>
      </c>
      <c r="D28" s="442">
        <f t="shared" si="2"/>
        <v>10</v>
      </c>
      <c r="E28" s="192" t="s">
        <v>96</v>
      </c>
      <c r="F28" s="447"/>
      <c r="G28" s="444" t="e">
        <f>ROUND(#REF!/30.126,1)</f>
        <v>#REF!</v>
      </c>
      <c r="H28" s="345">
        <v>14000</v>
      </c>
      <c r="I28" s="345">
        <v>14000</v>
      </c>
      <c r="J28" s="44"/>
      <c r="K28" s="345">
        <f t="shared" si="1"/>
        <v>14000</v>
      </c>
    </row>
    <row r="29" spans="1:12" ht="12.75">
      <c r="A29" s="52">
        <f t="shared" si="0"/>
        <v>22</v>
      </c>
      <c r="B29" s="81"/>
      <c r="C29" s="200" t="s">
        <v>42</v>
      </c>
      <c r="D29" s="442">
        <f t="shared" si="2"/>
        <v>11</v>
      </c>
      <c r="E29" s="192" t="s">
        <v>97</v>
      </c>
      <c r="F29" s="447"/>
      <c r="G29" s="444" t="e">
        <f>ROUND(#REF!/30.126,1)</f>
        <v>#REF!</v>
      </c>
      <c r="H29" s="345">
        <v>4000</v>
      </c>
      <c r="I29" s="345">
        <v>4000</v>
      </c>
      <c r="J29" s="345"/>
      <c r="K29" s="345">
        <f t="shared" si="1"/>
        <v>4000</v>
      </c>
      <c r="L29" s="151"/>
    </row>
    <row r="30" spans="1:11" ht="12.75">
      <c r="A30" s="52">
        <f t="shared" si="0"/>
        <v>23</v>
      </c>
      <c r="B30" s="81"/>
      <c r="C30" s="200" t="s">
        <v>42</v>
      </c>
      <c r="D30" s="442">
        <f t="shared" si="2"/>
        <v>12</v>
      </c>
      <c r="E30" s="445" t="s">
        <v>215</v>
      </c>
      <c r="F30" s="446"/>
      <c r="G30" s="444" t="e">
        <f>ROUND(#REF!/30.126,1)</f>
        <v>#REF!</v>
      </c>
      <c r="H30" s="345">
        <v>7000</v>
      </c>
      <c r="I30" s="345">
        <v>7000</v>
      </c>
      <c r="J30" s="44"/>
      <c r="K30" s="345">
        <f t="shared" si="1"/>
        <v>7000</v>
      </c>
    </row>
    <row r="31" spans="1:11" ht="12.75">
      <c r="A31" s="52">
        <f t="shared" si="0"/>
        <v>24</v>
      </c>
      <c r="B31" s="81"/>
      <c r="C31" s="200" t="s">
        <v>42</v>
      </c>
      <c r="D31" s="442">
        <f t="shared" si="2"/>
        <v>13</v>
      </c>
      <c r="E31" s="192" t="s">
        <v>98</v>
      </c>
      <c r="F31" s="446"/>
      <c r="G31" s="444" t="e">
        <f>ROUND(#REF!/30.126,1)</f>
        <v>#REF!</v>
      </c>
      <c r="H31" s="345">
        <v>5700</v>
      </c>
      <c r="I31" s="345">
        <v>5700</v>
      </c>
      <c r="J31" s="44"/>
      <c r="K31" s="345">
        <f t="shared" si="1"/>
        <v>5700</v>
      </c>
    </row>
    <row r="32" spans="1:11" ht="12.75">
      <c r="A32" s="52">
        <f t="shared" si="0"/>
        <v>25</v>
      </c>
      <c r="B32" s="81"/>
      <c r="C32" s="200" t="s">
        <v>37</v>
      </c>
      <c r="D32" s="442"/>
      <c r="E32" s="192" t="s">
        <v>244</v>
      </c>
      <c r="F32" s="447"/>
      <c r="H32" s="345">
        <v>0</v>
      </c>
      <c r="I32" s="345">
        <v>0</v>
      </c>
      <c r="J32" s="44"/>
      <c r="K32" s="345">
        <f t="shared" si="1"/>
        <v>0</v>
      </c>
    </row>
    <row r="33" spans="1:11" ht="12.75">
      <c r="A33" s="52">
        <f t="shared" si="0"/>
        <v>26</v>
      </c>
      <c r="B33" s="81"/>
      <c r="C33" s="31"/>
      <c r="D33" s="260" t="s">
        <v>33</v>
      </c>
      <c r="E33" s="258"/>
      <c r="F33" s="259"/>
      <c r="G33" s="117" t="e">
        <f>G34</f>
        <v>#REF!</v>
      </c>
      <c r="H33" s="214">
        <f>H34</f>
        <v>0</v>
      </c>
      <c r="I33" s="214">
        <f>I34</f>
        <v>0</v>
      </c>
      <c r="J33" s="214">
        <f>J34</f>
        <v>0</v>
      </c>
      <c r="K33" s="214">
        <f>K34</f>
        <v>0</v>
      </c>
    </row>
    <row r="34" spans="1:11" ht="12.75">
      <c r="A34" s="52">
        <f t="shared" si="0"/>
        <v>27</v>
      </c>
      <c r="B34" s="83"/>
      <c r="C34" s="104" t="s">
        <v>247</v>
      </c>
      <c r="D34" s="261" t="s">
        <v>48</v>
      </c>
      <c r="E34" s="262"/>
      <c r="F34" s="91"/>
      <c r="G34" s="92" t="e">
        <f>SUM(G35:G37)</f>
        <v>#REF!</v>
      </c>
      <c r="H34" s="82">
        <f>SUM(H35:H35)</f>
        <v>0</v>
      </c>
      <c r="I34" s="82">
        <f>SUM(I35:I35)</f>
        <v>0</v>
      </c>
      <c r="J34" s="82">
        <f>SUM(J35:J35)</f>
        <v>0</v>
      </c>
      <c r="K34" s="82">
        <f>SUM(K35:K35)</f>
        <v>0</v>
      </c>
    </row>
    <row r="35" spans="1:11" ht="12.75">
      <c r="A35" s="52">
        <f t="shared" si="0"/>
        <v>28</v>
      </c>
      <c r="B35" s="81"/>
      <c r="C35" s="98"/>
      <c r="D35" s="156"/>
      <c r="E35" s="217"/>
      <c r="F35" s="169"/>
      <c r="G35" s="41"/>
      <c r="H35" s="44"/>
      <c r="I35" s="44"/>
      <c r="J35" s="44">
        <v>0</v>
      </c>
      <c r="K35" s="345">
        <f>I35+J35</f>
        <v>0</v>
      </c>
    </row>
    <row r="36" spans="1:11" ht="12.75">
      <c r="A36" s="52">
        <f t="shared" si="0"/>
        <v>29</v>
      </c>
      <c r="B36" s="84"/>
      <c r="C36" s="251" t="s">
        <v>111</v>
      </c>
      <c r="D36" s="141" t="s">
        <v>221</v>
      </c>
      <c r="E36" s="252"/>
      <c r="F36" s="86"/>
      <c r="G36" s="87" t="e">
        <f>G38</f>
        <v>#REF!</v>
      </c>
      <c r="H36" s="88">
        <f aca="true" t="shared" si="3" ref="H36:J38">H37</f>
        <v>4500</v>
      </c>
      <c r="I36" s="88">
        <f t="shared" si="3"/>
        <v>4500</v>
      </c>
      <c r="J36" s="88">
        <f t="shared" si="3"/>
        <v>0</v>
      </c>
      <c r="K36" s="88">
        <f>K37</f>
        <v>4500</v>
      </c>
    </row>
    <row r="37" spans="1:11" ht="12.75">
      <c r="A37" s="52">
        <f t="shared" si="0"/>
        <v>30</v>
      </c>
      <c r="B37" s="89"/>
      <c r="C37" s="90"/>
      <c r="D37" s="65" t="s">
        <v>31</v>
      </c>
      <c r="E37" s="79"/>
      <c r="F37" s="80"/>
      <c r="G37" s="7" t="e">
        <f>G38</f>
        <v>#REF!</v>
      </c>
      <c r="H37" s="148">
        <f t="shared" si="3"/>
        <v>4500</v>
      </c>
      <c r="I37" s="148">
        <f t="shared" si="3"/>
        <v>4500</v>
      </c>
      <c r="J37" s="148">
        <f t="shared" si="3"/>
        <v>0</v>
      </c>
      <c r="K37" s="148">
        <f>K38</f>
        <v>4500</v>
      </c>
    </row>
    <row r="38" spans="1:11" ht="12.75">
      <c r="A38" s="52">
        <f t="shared" si="0"/>
        <v>31</v>
      </c>
      <c r="B38" s="89"/>
      <c r="C38" s="110" t="s">
        <v>247</v>
      </c>
      <c r="D38" s="262" t="s">
        <v>48</v>
      </c>
      <c r="E38" s="262"/>
      <c r="F38" s="91"/>
      <c r="G38" s="92" t="e">
        <f>SUM(G39:G42)</f>
        <v>#REF!</v>
      </c>
      <c r="H38" s="82">
        <f t="shared" si="3"/>
        <v>4500</v>
      </c>
      <c r="I38" s="82">
        <f t="shared" si="3"/>
        <v>4500</v>
      </c>
      <c r="J38" s="82">
        <f t="shared" si="3"/>
        <v>0</v>
      </c>
      <c r="K38" s="82">
        <f>K39</f>
        <v>4500</v>
      </c>
    </row>
    <row r="39" spans="1:11" ht="12.75">
      <c r="A39" s="52">
        <f t="shared" si="0"/>
        <v>32</v>
      </c>
      <c r="B39" s="89"/>
      <c r="C39" s="93" t="s">
        <v>42</v>
      </c>
      <c r="D39" s="442">
        <v>14</v>
      </c>
      <c r="E39" s="194" t="s">
        <v>118</v>
      </c>
      <c r="F39" s="99"/>
      <c r="G39" s="448" t="e">
        <f>ROUND(#REF!/30.126,1)</f>
        <v>#REF!</v>
      </c>
      <c r="H39" s="345">
        <v>4500</v>
      </c>
      <c r="I39" s="345">
        <v>4500</v>
      </c>
      <c r="J39" s="345">
        <v>0</v>
      </c>
      <c r="K39" s="345">
        <f>I39+J39</f>
        <v>4500</v>
      </c>
    </row>
    <row r="40" spans="1:11" ht="12.75">
      <c r="A40" s="52">
        <f t="shared" si="0"/>
        <v>33</v>
      </c>
      <c r="B40" s="247">
        <v>2</v>
      </c>
      <c r="C40" s="66" t="s">
        <v>205</v>
      </c>
      <c r="D40" s="139"/>
      <c r="E40" s="139"/>
      <c r="F40" s="140"/>
      <c r="G40" s="248" t="e">
        <f>G42</f>
        <v>#REF!</v>
      </c>
      <c r="H40" s="249">
        <f aca="true" t="shared" si="4" ref="H40:J41">H41</f>
        <v>1800</v>
      </c>
      <c r="I40" s="249">
        <f t="shared" si="4"/>
        <v>1800</v>
      </c>
      <c r="J40" s="249">
        <f t="shared" si="4"/>
        <v>0</v>
      </c>
      <c r="K40" s="249">
        <f>K41</f>
        <v>1800</v>
      </c>
    </row>
    <row r="41" spans="1:13" s="10" customFormat="1" ht="12.75">
      <c r="A41" s="52">
        <f t="shared" si="0"/>
        <v>34</v>
      </c>
      <c r="B41" s="77"/>
      <c r="C41" s="78"/>
      <c r="D41" s="257" t="s">
        <v>31</v>
      </c>
      <c r="E41" s="258"/>
      <c r="F41" s="259"/>
      <c r="G41" s="117" t="e">
        <f>G42</f>
        <v>#REF!</v>
      </c>
      <c r="H41" s="214">
        <f t="shared" si="4"/>
        <v>1800</v>
      </c>
      <c r="I41" s="214">
        <f t="shared" si="4"/>
        <v>1800</v>
      </c>
      <c r="J41" s="214">
        <f t="shared" si="4"/>
        <v>0</v>
      </c>
      <c r="K41" s="214">
        <f>K42</f>
        <v>1800</v>
      </c>
      <c r="M41" s="431"/>
    </row>
    <row r="42" spans="1:13" s="10" customFormat="1" ht="12.75">
      <c r="A42" s="52">
        <f t="shared" si="0"/>
        <v>35</v>
      </c>
      <c r="B42" s="84"/>
      <c r="C42" s="110" t="s">
        <v>247</v>
      </c>
      <c r="D42" s="262" t="s">
        <v>48</v>
      </c>
      <c r="E42" s="262"/>
      <c r="F42" s="91"/>
      <c r="G42" s="94" t="e">
        <f>SUM(G43)</f>
        <v>#REF!</v>
      </c>
      <c r="H42" s="82">
        <f>H43</f>
        <v>1800</v>
      </c>
      <c r="I42" s="82">
        <f>I43</f>
        <v>1800</v>
      </c>
      <c r="J42" s="82">
        <f>SUM(J43:J43)</f>
        <v>0</v>
      </c>
      <c r="K42" s="82">
        <f>SUM(K43:K43)</f>
        <v>1800</v>
      </c>
      <c r="M42" s="431"/>
    </row>
    <row r="43" spans="1:13" s="10" customFormat="1" ht="12.75">
      <c r="A43" s="52">
        <f t="shared" si="0"/>
        <v>36</v>
      </c>
      <c r="B43" s="89"/>
      <c r="C43" s="93" t="s">
        <v>37</v>
      </c>
      <c r="D43" s="202" t="s">
        <v>35</v>
      </c>
      <c r="E43" s="217" t="s">
        <v>117</v>
      </c>
      <c r="F43" s="449"/>
      <c r="G43" s="448" t="e">
        <f>ROUND(#REF!/30.126,1)</f>
        <v>#REF!</v>
      </c>
      <c r="H43" s="345">
        <v>1800</v>
      </c>
      <c r="I43" s="345">
        <v>1800</v>
      </c>
      <c r="J43" s="345">
        <v>0</v>
      </c>
      <c r="K43" s="345">
        <f>I43+J43</f>
        <v>1800</v>
      </c>
      <c r="M43" s="431"/>
    </row>
    <row r="44" spans="1:11" ht="12.75">
      <c r="A44" s="52">
        <f t="shared" si="0"/>
        <v>37</v>
      </c>
      <c r="B44" s="247">
        <v>3</v>
      </c>
      <c r="C44" s="66" t="s">
        <v>206</v>
      </c>
      <c r="D44" s="139"/>
      <c r="E44" s="139"/>
      <c r="F44" s="140"/>
      <c r="G44" s="248" t="e">
        <f>G46</f>
        <v>#REF!</v>
      </c>
      <c r="H44" s="249">
        <f>SUM(H45+H52)</f>
        <v>344814</v>
      </c>
      <c r="I44" s="249">
        <f>SUM(I45+I52)</f>
        <v>344814</v>
      </c>
      <c r="J44" s="249">
        <f>SUM(J45+J52)</f>
        <v>0</v>
      </c>
      <c r="K44" s="249">
        <f>SUM(K45+K52)</f>
        <v>344814</v>
      </c>
    </row>
    <row r="45" spans="1:11" ht="12.75">
      <c r="A45" s="52">
        <f t="shared" si="0"/>
        <v>38</v>
      </c>
      <c r="B45" s="77"/>
      <c r="C45" s="78"/>
      <c r="D45" s="257" t="s">
        <v>31</v>
      </c>
      <c r="E45" s="258"/>
      <c r="F45" s="259"/>
      <c r="G45" s="117" t="e">
        <f>G46</f>
        <v>#REF!</v>
      </c>
      <c r="H45" s="214">
        <f>SUM(H46+H49)</f>
        <v>45400</v>
      </c>
      <c r="I45" s="214">
        <f>SUM(I46+I49)</f>
        <v>45400</v>
      </c>
      <c r="J45" s="214">
        <f>SUM(J46+J49)</f>
        <v>0</v>
      </c>
      <c r="K45" s="214">
        <f>SUM(K46+K49)</f>
        <v>45400</v>
      </c>
    </row>
    <row r="46" spans="1:11" ht="12.75">
      <c r="A46" s="52">
        <f t="shared" si="0"/>
        <v>39</v>
      </c>
      <c r="B46" s="81"/>
      <c r="C46" s="104" t="s">
        <v>248</v>
      </c>
      <c r="D46" s="261" t="s">
        <v>41</v>
      </c>
      <c r="E46" s="262"/>
      <c r="F46" s="91"/>
      <c r="G46" s="92" t="e">
        <f>SUM(G47:G47)</f>
        <v>#REF!</v>
      </c>
      <c r="H46" s="321">
        <f>SUM(H47:H48)</f>
        <v>40000</v>
      </c>
      <c r="I46" s="321">
        <f>SUM(I47:I48)</f>
        <v>40000</v>
      </c>
      <c r="J46" s="321">
        <f>SUM(J47:J48)</f>
        <v>0</v>
      </c>
      <c r="K46" s="82">
        <f>K47+K48</f>
        <v>40000</v>
      </c>
    </row>
    <row r="47" spans="1:11" ht="12.75">
      <c r="A47" s="52">
        <f t="shared" si="0"/>
        <v>40</v>
      </c>
      <c r="B47" s="81"/>
      <c r="C47" s="31" t="s">
        <v>76</v>
      </c>
      <c r="D47" s="32" t="s">
        <v>35</v>
      </c>
      <c r="E47" s="194" t="s">
        <v>245</v>
      </c>
      <c r="F47" s="35"/>
      <c r="G47" s="41" t="e">
        <f>ROUND(#REF!/30.126,1)</f>
        <v>#REF!</v>
      </c>
      <c r="H47" s="345">
        <v>40000</v>
      </c>
      <c r="I47" s="345">
        <v>40000</v>
      </c>
      <c r="J47" s="345"/>
      <c r="K47" s="345">
        <f>I47+J47</f>
        <v>40000</v>
      </c>
    </row>
    <row r="48" spans="1:11" ht="12.75">
      <c r="A48" s="52">
        <f t="shared" si="0"/>
        <v>41</v>
      </c>
      <c r="B48" s="81"/>
      <c r="C48" s="203"/>
      <c r="D48" s="201"/>
      <c r="E48" s="502"/>
      <c r="F48" s="35"/>
      <c r="G48" s="41"/>
      <c r="H48" s="44"/>
      <c r="I48" s="44"/>
      <c r="J48" s="345"/>
      <c r="K48" s="345"/>
    </row>
    <row r="49" spans="1:11" ht="12.75">
      <c r="A49" s="52">
        <f t="shared" si="0"/>
        <v>42</v>
      </c>
      <c r="B49" s="81"/>
      <c r="C49" s="104" t="s">
        <v>249</v>
      </c>
      <c r="D49" s="261" t="s">
        <v>99</v>
      </c>
      <c r="E49" s="262"/>
      <c r="F49" s="91"/>
      <c r="G49" s="92" t="e">
        <f>SUM(G50:G50)</f>
        <v>#REF!</v>
      </c>
      <c r="H49" s="82">
        <f>SUM(H50:H51)</f>
        <v>5400</v>
      </c>
      <c r="I49" s="82">
        <f>SUM(I50:I51)</f>
        <v>5400</v>
      </c>
      <c r="J49" s="82">
        <f>SUM(J50:J51)</f>
        <v>0</v>
      </c>
      <c r="K49" s="82">
        <f>SUM(K50:K51)</f>
        <v>5400</v>
      </c>
    </row>
    <row r="50" spans="1:11" ht="12.75">
      <c r="A50" s="52">
        <f t="shared" si="0"/>
        <v>43</v>
      </c>
      <c r="B50" s="81"/>
      <c r="C50" s="31" t="s">
        <v>42</v>
      </c>
      <c r="D50" s="202" t="s">
        <v>38</v>
      </c>
      <c r="E50" s="217" t="s">
        <v>100</v>
      </c>
      <c r="F50" s="449"/>
      <c r="G50" s="199" t="e">
        <f>ROUND(#REF!/30.126,1)</f>
        <v>#REF!</v>
      </c>
      <c r="H50" s="345">
        <v>1800</v>
      </c>
      <c r="I50" s="345">
        <v>1800</v>
      </c>
      <c r="J50" s="345"/>
      <c r="K50" s="345">
        <f>I50+J50</f>
        <v>1800</v>
      </c>
    </row>
    <row r="51" spans="1:11" ht="12.75">
      <c r="A51" s="52">
        <f t="shared" si="0"/>
        <v>44</v>
      </c>
      <c r="B51" s="81"/>
      <c r="C51" s="31" t="s">
        <v>42</v>
      </c>
      <c r="D51" s="202" t="s">
        <v>39</v>
      </c>
      <c r="E51" s="192" t="s">
        <v>230</v>
      </c>
      <c r="F51" s="198"/>
      <c r="G51" s="199" t="e">
        <f>ROUND(#REF!/30.126,1)</f>
        <v>#REF!</v>
      </c>
      <c r="H51" s="345">
        <v>3600</v>
      </c>
      <c r="I51" s="345">
        <v>3600</v>
      </c>
      <c r="J51" s="345">
        <v>0</v>
      </c>
      <c r="K51" s="345">
        <f>I51+J51</f>
        <v>3600</v>
      </c>
    </row>
    <row r="52" spans="1:11" ht="12.75">
      <c r="A52" s="52">
        <f t="shared" si="0"/>
        <v>45</v>
      </c>
      <c r="B52" s="81"/>
      <c r="C52" s="97"/>
      <c r="D52" s="260" t="s">
        <v>40</v>
      </c>
      <c r="E52" s="258"/>
      <c r="F52" s="259"/>
      <c r="G52" s="117" t="e">
        <f>G53</f>
        <v>#REF!</v>
      </c>
      <c r="H52" s="214">
        <f>H53</f>
        <v>299414</v>
      </c>
      <c r="I52" s="214">
        <f>I53</f>
        <v>299414</v>
      </c>
      <c r="J52" s="214">
        <f>J53</f>
        <v>0</v>
      </c>
      <c r="K52" s="214">
        <f>K53</f>
        <v>299414</v>
      </c>
    </row>
    <row r="53" spans="1:11" ht="12.75">
      <c r="A53" s="52">
        <f t="shared" si="0"/>
        <v>46</v>
      </c>
      <c r="B53" s="81"/>
      <c r="C53" s="104" t="s">
        <v>247</v>
      </c>
      <c r="D53" s="261" t="s">
        <v>99</v>
      </c>
      <c r="E53" s="262"/>
      <c r="F53" s="91"/>
      <c r="G53" s="263" t="e">
        <f>SUM(#REF!)</f>
        <v>#REF!</v>
      </c>
      <c r="H53" s="82">
        <f>SUM(H54:H57)</f>
        <v>299414</v>
      </c>
      <c r="I53" s="82">
        <f>SUM(I54:I57)</f>
        <v>299414</v>
      </c>
      <c r="J53" s="82">
        <f>SUM(J54:J57)</f>
        <v>0</v>
      </c>
      <c r="K53" s="82">
        <f>SUM(K54:K57)</f>
        <v>299414</v>
      </c>
    </row>
    <row r="54" spans="1:11" ht="12.75">
      <c r="A54" s="52">
        <f t="shared" si="0"/>
        <v>47</v>
      </c>
      <c r="B54" s="81"/>
      <c r="C54" s="200" t="s">
        <v>101</v>
      </c>
      <c r="D54" s="202" t="s">
        <v>51</v>
      </c>
      <c r="E54" s="450" t="s">
        <v>144</v>
      </c>
      <c r="F54" s="177"/>
      <c r="G54" s="100"/>
      <c r="H54" s="345">
        <v>16000</v>
      </c>
      <c r="I54" s="345">
        <v>16000</v>
      </c>
      <c r="J54" s="345"/>
      <c r="K54" s="345">
        <f>I54+J54</f>
        <v>16000</v>
      </c>
    </row>
    <row r="55" spans="1:11" ht="12.75">
      <c r="A55" s="52">
        <f t="shared" si="0"/>
        <v>48</v>
      </c>
      <c r="B55" s="81"/>
      <c r="C55" s="200" t="s">
        <v>101</v>
      </c>
      <c r="D55" s="202" t="s">
        <v>52</v>
      </c>
      <c r="E55" s="450" t="s">
        <v>145</v>
      </c>
      <c r="F55" s="177"/>
      <c r="G55" s="100"/>
      <c r="H55" s="345">
        <v>28100</v>
      </c>
      <c r="I55" s="345">
        <v>28100</v>
      </c>
      <c r="J55" s="345"/>
      <c r="K55" s="345">
        <f>I55+J55</f>
        <v>28100</v>
      </c>
    </row>
    <row r="56" spans="1:11" ht="12.75">
      <c r="A56" s="52">
        <f t="shared" si="0"/>
        <v>49</v>
      </c>
      <c r="B56" s="81"/>
      <c r="C56" s="200" t="s">
        <v>101</v>
      </c>
      <c r="D56" s="202" t="s">
        <v>53</v>
      </c>
      <c r="E56" s="195" t="s">
        <v>235</v>
      </c>
      <c r="F56" s="341"/>
      <c r="G56" s="100"/>
      <c r="H56" s="345">
        <v>20796</v>
      </c>
      <c r="I56" s="345">
        <v>20796</v>
      </c>
      <c r="J56" s="345"/>
      <c r="K56" s="345">
        <f>I56+J56</f>
        <v>20796</v>
      </c>
    </row>
    <row r="57" spans="1:11" ht="12.75">
      <c r="A57" s="52">
        <f t="shared" si="0"/>
        <v>50</v>
      </c>
      <c r="B57" s="81"/>
      <c r="C57" s="200" t="s">
        <v>101</v>
      </c>
      <c r="D57" s="202" t="s">
        <v>70</v>
      </c>
      <c r="E57" s="195" t="s">
        <v>260</v>
      </c>
      <c r="F57" s="341"/>
      <c r="G57" s="100"/>
      <c r="H57" s="349">
        <v>234518</v>
      </c>
      <c r="I57" s="349">
        <v>234518</v>
      </c>
      <c r="K57" s="345">
        <f>I57+J57</f>
        <v>234518</v>
      </c>
    </row>
    <row r="58" spans="1:11" ht="12.75">
      <c r="A58" s="52">
        <f t="shared" si="0"/>
        <v>51</v>
      </c>
      <c r="B58" s="138">
        <v>4</v>
      </c>
      <c r="C58" s="101" t="s">
        <v>126</v>
      </c>
      <c r="D58" s="139"/>
      <c r="E58" s="139"/>
      <c r="F58" s="140"/>
      <c r="G58" s="248" t="e">
        <f>SUM(G61)</f>
        <v>#REF!</v>
      </c>
      <c r="H58" s="249">
        <f>SUM(H59+H70+H74)</f>
        <v>5069</v>
      </c>
      <c r="I58" s="249">
        <f>SUM(I59+I70+I74)</f>
        <v>5069</v>
      </c>
      <c r="J58" s="249">
        <f>SUM(J59+J70+J74)</f>
        <v>0</v>
      </c>
      <c r="K58" s="249">
        <f>SUM(K59+K70+K74)</f>
        <v>5069</v>
      </c>
    </row>
    <row r="59" spans="1:11" ht="12.75">
      <c r="A59" s="52">
        <f t="shared" si="0"/>
        <v>52</v>
      </c>
      <c r="B59" s="102"/>
      <c r="C59" s="251" t="s">
        <v>47</v>
      </c>
      <c r="D59" s="141" t="s">
        <v>127</v>
      </c>
      <c r="E59" s="252"/>
      <c r="F59" s="253"/>
      <c r="G59" s="103"/>
      <c r="H59" s="88">
        <f aca="true" t="shared" si="5" ref="H59:J60">H60</f>
        <v>5069</v>
      </c>
      <c r="I59" s="88">
        <f t="shared" si="5"/>
        <v>5069</v>
      </c>
      <c r="J59" s="88">
        <f t="shared" si="5"/>
        <v>0</v>
      </c>
      <c r="K59" s="88">
        <f>K60</f>
        <v>5069</v>
      </c>
    </row>
    <row r="60" spans="1:13" s="42" customFormat="1" ht="12.75">
      <c r="A60" s="52">
        <f t="shared" si="0"/>
        <v>53</v>
      </c>
      <c r="B60" s="102"/>
      <c r="C60" s="97"/>
      <c r="D60" s="257" t="s">
        <v>31</v>
      </c>
      <c r="E60" s="258"/>
      <c r="F60" s="259"/>
      <c r="G60" s="117" t="e">
        <f>G61</f>
        <v>#REF!</v>
      </c>
      <c r="H60" s="214">
        <f t="shared" si="5"/>
        <v>5069</v>
      </c>
      <c r="I60" s="214">
        <f t="shared" si="5"/>
        <v>5069</v>
      </c>
      <c r="J60" s="214">
        <f t="shared" si="5"/>
        <v>0</v>
      </c>
      <c r="K60" s="214">
        <f>K61</f>
        <v>5069</v>
      </c>
      <c r="M60" s="430"/>
    </row>
    <row r="61" spans="1:13" s="42" customFormat="1" ht="11.25">
      <c r="A61" s="52">
        <f t="shared" si="0"/>
        <v>54</v>
      </c>
      <c r="B61" s="81"/>
      <c r="C61" s="104" t="s">
        <v>250</v>
      </c>
      <c r="D61" s="262" t="s">
        <v>119</v>
      </c>
      <c r="E61" s="262"/>
      <c r="F61" s="91"/>
      <c r="G61" s="92" t="e">
        <f>SUM(G62:G69)</f>
        <v>#REF!</v>
      </c>
      <c r="H61" s="82">
        <f>SUM(H62:H69)</f>
        <v>5069</v>
      </c>
      <c r="I61" s="82">
        <f>SUM(I62:I69)</f>
        <v>5069</v>
      </c>
      <c r="J61" s="82">
        <f>SUM(J62:J69)</f>
        <v>0</v>
      </c>
      <c r="K61" s="82">
        <f>SUM(K62:K69)</f>
        <v>5069</v>
      </c>
      <c r="M61" s="430"/>
    </row>
    <row r="62" spans="1:13" s="10" customFormat="1" ht="12.75">
      <c r="A62" s="52">
        <f t="shared" si="0"/>
        <v>55</v>
      </c>
      <c r="B62" s="81"/>
      <c r="C62" s="203" t="s">
        <v>62</v>
      </c>
      <c r="D62" s="202" t="s">
        <v>35</v>
      </c>
      <c r="E62" s="217" t="s">
        <v>108</v>
      </c>
      <c r="F62" s="449"/>
      <c r="G62" s="199" t="e">
        <f>ROUND(#REF!/30.126,1)</f>
        <v>#REF!</v>
      </c>
      <c r="H62" s="345">
        <v>3166</v>
      </c>
      <c r="I62" s="345">
        <v>3166</v>
      </c>
      <c r="J62" s="44"/>
      <c r="K62" s="345">
        <f aca="true" t="shared" si="6" ref="K62:K69">I62+J62</f>
        <v>3166</v>
      </c>
      <c r="M62" s="431"/>
    </row>
    <row r="63" spans="1:11" ht="12.75">
      <c r="A63" s="52">
        <f t="shared" si="0"/>
        <v>56</v>
      </c>
      <c r="B63" s="81"/>
      <c r="C63" s="203" t="s">
        <v>64</v>
      </c>
      <c r="D63" s="202" t="s">
        <v>38</v>
      </c>
      <c r="E63" s="192" t="s">
        <v>104</v>
      </c>
      <c r="F63" s="198"/>
      <c r="G63" s="199" t="e">
        <f>ROUND(#REF!/30.126,1)</f>
        <v>#REF!</v>
      </c>
      <c r="H63" s="345">
        <v>1110</v>
      </c>
      <c r="I63" s="345">
        <v>1110</v>
      </c>
      <c r="J63" s="44"/>
      <c r="K63" s="345">
        <f t="shared" si="6"/>
        <v>1110</v>
      </c>
    </row>
    <row r="64" spans="1:11" ht="12.75">
      <c r="A64" s="52">
        <f t="shared" si="0"/>
        <v>57</v>
      </c>
      <c r="B64" s="81"/>
      <c r="C64" s="203" t="s">
        <v>42</v>
      </c>
      <c r="D64" s="202" t="s">
        <v>39</v>
      </c>
      <c r="E64" s="192" t="s">
        <v>105</v>
      </c>
      <c r="F64" s="198"/>
      <c r="G64" s="199" t="e">
        <f>ROUND(#REF!/30.126,1)</f>
        <v>#REF!</v>
      </c>
      <c r="H64" s="345">
        <v>200</v>
      </c>
      <c r="I64" s="345">
        <v>200</v>
      </c>
      <c r="J64" s="44"/>
      <c r="K64" s="345">
        <f t="shared" si="6"/>
        <v>200</v>
      </c>
    </row>
    <row r="65" spans="1:11" ht="12.75">
      <c r="A65" s="52">
        <f t="shared" si="0"/>
        <v>58</v>
      </c>
      <c r="B65" s="81"/>
      <c r="C65" s="203" t="s">
        <v>42</v>
      </c>
      <c r="D65" s="202" t="s">
        <v>51</v>
      </c>
      <c r="E65" s="445" t="s">
        <v>106</v>
      </c>
      <c r="F65" s="451"/>
      <c r="G65" s="199" t="e">
        <f>ROUND(#REF!/30.126,1)</f>
        <v>#REF!</v>
      </c>
      <c r="H65" s="345">
        <v>185</v>
      </c>
      <c r="I65" s="345">
        <v>185</v>
      </c>
      <c r="J65" s="44"/>
      <c r="K65" s="345">
        <f t="shared" si="6"/>
        <v>185</v>
      </c>
    </row>
    <row r="66" spans="1:11" ht="12.75">
      <c r="A66" s="52">
        <f t="shared" si="0"/>
        <v>59</v>
      </c>
      <c r="B66" s="81"/>
      <c r="C66" s="203" t="s">
        <v>42</v>
      </c>
      <c r="D66" s="202" t="s">
        <v>52</v>
      </c>
      <c r="E66" s="445" t="s">
        <v>155</v>
      </c>
      <c r="F66" s="451"/>
      <c r="G66" s="199" t="e">
        <f>ROUND(#REF!/30.126,1)</f>
        <v>#REF!</v>
      </c>
      <c r="H66" s="345">
        <v>100</v>
      </c>
      <c r="I66" s="345">
        <v>100</v>
      </c>
      <c r="J66" s="44"/>
      <c r="K66" s="345">
        <f t="shared" si="6"/>
        <v>100</v>
      </c>
    </row>
    <row r="67" spans="1:11" ht="12.75">
      <c r="A67" s="52">
        <f t="shared" si="0"/>
        <v>60</v>
      </c>
      <c r="B67" s="81"/>
      <c r="C67" s="203" t="s">
        <v>42</v>
      </c>
      <c r="D67" s="202" t="s">
        <v>53</v>
      </c>
      <c r="E67" s="445" t="s">
        <v>96</v>
      </c>
      <c r="F67" s="451"/>
      <c r="G67" s="199" t="e">
        <f>ROUND(#REF!/30.126,1)</f>
        <v>#REF!</v>
      </c>
      <c r="H67" s="345">
        <v>200</v>
      </c>
      <c r="I67" s="345">
        <v>200</v>
      </c>
      <c r="J67" s="44"/>
      <c r="K67" s="345">
        <f t="shared" si="6"/>
        <v>200</v>
      </c>
    </row>
    <row r="68" spans="1:11" ht="12.75">
      <c r="A68" s="52">
        <f t="shared" si="0"/>
        <v>61</v>
      </c>
      <c r="B68" s="81"/>
      <c r="C68" s="203" t="s">
        <v>42</v>
      </c>
      <c r="D68" s="202" t="s">
        <v>70</v>
      </c>
      <c r="E68" s="445" t="s">
        <v>125</v>
      </c>
      <c r="F68" s="451"/>
      <c r="G68" s="199" t="e">
        <f>ROUND(#REF!/30.126,1)</f>
        <v>#REF!</v>
      </c>
      <c r="H68" s="345">
        <v>100</v>
      </c>
      <c r="I68" s="345">
        <v>100</v>
      </c>
      <c r="J68" s="44"/>
      <c r="K68" s="345">
        <f t="shared" si="6"/>
        <v>100</v>
      </c>
    </row>
    <row r="69" spans="1:11" ht="12.75">
      <c r="A69" s="52">
        <f t="shared" si="0"/>
        <v>62</v>
      </c>
      <c r="B69" s="81"/>
      <c r="C69" s="203" t="s">
        <v>37</v>
      </c>
      <c r="D69" s="202" t="s">
        <v>72</v>
      </c>
      <c r="E69" s="335" t="s">
        <v>54</v>
      </c>
      <c r="F69" s="452"/>
      <c r="G69" s="199" t="e">
        <f>ROUND(#REF!/30.126,1)</f>
        <v>#REF!</v>
      </c>
      <c r="H69" s="345">
        <v>8</v>
      </c>
      <c r="I69" s="345">
        <v>8</v>
      </c>
      <c r="J69" s="44">
        <v>0</v>
      </c>
      <c r="K69" s="345">
        <f t="shared" si="6"/>
        <v>8</v>
      </c>
    </row>
    <row r="70" spans="1:11" ht="12.75">
      <c r="A70" s="52">
        <f t="shared" si="0"/>
        <v>63</v>
      </c>
      <c r="B70" s="102"/>
      <c r="C70" s="254" t="s">
        <v>49</v>
      </c>
      <c r="D70" s="255" t="s">
        <v>120</v>
      </c>
      <c r="E70" s="256"/>
      <c r="F70" s="253"/>
      <c r="G70" s="103" t="e">
        <f>G72</f>
        <v>#REF!</v>
      </c>
      <c r="H70" s="88">
        <f aca="true" t="shared" si="7" ref="H70:I72">H71</f>
        <v>0</v>
      </c>
      <c r="I70" s="88">
        <f t="shared" si="7"/>
        <v>0</v>
      </c>
      <c r="J70" s="88">
        <f aca="true" t="shared" si="8" ref="J70:K72">J71</f>
        <v>0</v>
      </c>
      <c r="K70" s="88">
        <f t="shared" si="8"/>
        <v>0</v>
      </c>
    </row>
    <row r="71" spans="1:11" ht="12.75">
      <c r="A71" s="52">
        <f t="shared" si="0"/>
        <v>64</v>
      </c>
      <c r="B71" s="102"/>
      <c r="C71" s="97"/>
      <c r="D71" s="257" t="s">
        <v>31</v>
      </c>
      <c r="E71" s="258"/>
      <c r="F71" s="259"/>
      <c r="G71" s="117" t="e">
        <f>G72</f>
        <v>#REF!</v>
      </c>
      <c r="H71" s="214">
        <f t="shared" si="7"/>
        <v>0</v>
      </c>
      <c r="I71" s="214">
        <f t="shared" si="7"/>
        <v>0</v>
      </c>
      <c r="J71" s="214">
        <f t="shared" si="8"/>
        <v>0</v>
      </c>
      <c r="K71" s="214">
        <f t="shared" si="8"/>
        <v>0</v>
      </c>
    </row>
    <row r="72" spans="1:11" ht="12.75">
      <c r="A72" s="52">
        <f t="shared" si="0"/>
        <v>65</v>
      </c>
      <c r="B72" s="102"/>
      <c r="C72" s="107" t="s">
        <v>247</v>
      </c>
      <c r="D72" s="262" t="s">
        <v>48</v>
      </c>
      <c r="E72" s="262"/>
      <c r="F72" s="91"/>
      <c r="G72" s="92" t="e">
        <f>G73</f>
        <v>#REF!</v>
      </c>
      <c r="H72" s="82">
        <f t="shared" si="7"/>
        <v>0</v>
      </c>
      <c r="I72" s="82">
        <f t="shared" si="7"/>
        <v>0</v>
      </c>
      <c r="J72" s="82">
        <f t="shared" si="8"/>
        <v>0</v>
      </c>
      <c r="K72" s="82">
        <f t="shared" si="8"/>
        <v>0</v>
      </c>
    </row>
    <row r="73" spans="1:11" ht="12.75">
      <c r="A73" s="52">
        <f aca="true" t="shared" si="9" ref="A73:A90">A72+1</f>
        <v>66</v>
      </c>
      <c r="B73" s="102"/>
      <c r="C73" s="98" t="s">
        <v>42</v>
      </c>
      <c r="D73" s="202"/>
      <c r="E73" s="33"/>
      <c r="F73" s="34"/>
      <c r="G73" s="41" t="e">
        <f>ROUND(#REF!/30.126,1)</f>
        <v>#REF!</v>
      </c>
      <c r="H73" s="44">
        <v>0</v>
      </c>
      <c r="I73" s="44">
        <v>0</v>
      </c>
      <c r="J73" s="345">
        <v>0</v>
      </c>
      <c r="K73" s="345">
        <f>I73+J73</f>
        <v>0</v>
      </c>
    </row>
    <row r="74" spans="1:11" ht="12.75">
      <c r="A74" s="52">
        <f>A73+1</f>
        <v>67</v>
      </c>
      <c r="B74" s="102"/>
      <c r="C74" s="105" t="s">
        <v>50</v>
      </c>
      <c r="D74" s="106" t="s">
        <v>121</v>
      </c>
      <c r="E74" s="106"/>
      <c r="F74" s="108"/>
      <c r="G74" s="103" t="e">
        <f>G76</f>
        <v>#REF!</v>
      </c>
      <c r="H74" s="76">
        <f aca="true" t="shared" si="10" ref="H74:J75">H75</f>
        <v>0</v>
      </c>
      <c r="I74" s="76">
        <f t="shared" si="10"/>
        <v>0</v>
      </c>
      <c r="J74" s="76">
        <f t="shared" si="10"/>
        <v>0</v>
      </c>
      <c r="K74" s="88">
        <f>K75</f>
        <v>0</v>
      </c>
    </row>
    <row r="75" spans="1:11" ht="12.75">
      <c r="A75" s="52">
        <f t="shared" si="9"/>
        <v>68</v>
      </c>
      <c r="B75" s="102"/>
      <c r="C75" s="97"/>
      <c r="D75" s="257" t="s">
        <v>31</v>
      </c>
      <c r="E75" s="258"/>
      <c r="F75" s="259"/>
      <c r="G75" s="117" t="e">
        <f>G76</f>
        <v>#REF!</v>
      </c>
      <c r="H75" s="214">
        <f t="shared" si="10"/>
        <v>0</v>
      </c>
      <c r="I75" s="214">
        <f t="shared" si="10"/>
        <v>0</v>
      </c>
      <c r="J75" s="214">
        <f t="shared" si="10"/>
        <v>0</v>
      </c>
      <c r="K75" s="214">
        <f>K76</f>
        <v>0</v>
      </c>
    </row>
    <row r="76" spans="1:11" ht="12.75">
      <c r="A76" s="52">
        <f t="shared" si="9"/>
        <v>69</v>
      </c>
      <c r="B76" s="81"/>
      <c r="C76" s="104" t="s">
        <v>107</v>
      </c>
      <c r="D76" s="262" t="s">
        <v>122</v>
      </c>
      <c r="E76" s="262"/>
      <c r="F76" s="91"/>
      <c r="G76" s="92" t="e">
        <f>SUM(G77:G77)</f>
        <v>#REF!</v>
      </c>
      <c r="H76" s="82">
        <f>H77</f>
        <v>0</v>
      </c>
      <c r="I76" s="82">
        <f>I77</f>
        <v>0</v>
      </c>
      <c r="J76" s="82">
        <f>J77</f>
        <v>0</v>
      </c>
      <c r="K76" s="82">
        <f>K77</f>
        <v>0</v>
      </c>
    </row>
    <row r="77" spans="1:11" ht="12.75">
      <c r="A77" s="52">
        <f t="shared" si="9"/>
        <v>70</v>
      </c>
      <c r="B77" s="81"/>
      <c r="C77" s="31"/>
      <c r="D77" s="202"/>
      <c r="E77" s="33"/>
      <c r="F77" s="34"/>
      <c r="G77" s="41" t="e">
        <f>ROUND(#REF!/30.126,1)</f>
        <v>#REF!</v>
      </c>
      <c r="H77" s="44">
        <v>0</v>
      </c>
      <c r="I77" s="44"/>
      <c r="J77" s="345">
        <v>0</v>
      </c>
      <c r="K77" s="345">
        <f>I77+J77</f>
        <v>0</v>
      </c>
    </row>
    <row r="78" spans="1:11" ht="12.75">
      <c r="A78" s="52">
        <f t="shared" si="9"/>
        <v>71</v>
      </c>
      <c r="B78" s="247">
        <v>5</v>
      </c>
      <c r="C78" s="109" t="s">
        <v>113</v>
      </c>
      <c r="D78" s="139"/>
      <c r="E78" s="139"/>
      <c r="F78" s="250"/>
      <c r="G78" s="248">
        <v>0</v>
      </c>
      <c r="H78" s="249">
        <f aca="true" t="shared" si="11" ref="H78:J79">H79</f>
        <v>0</v>
      </c>
      <c r="I78" s="249">
        <f t="shared" si="11"/>
        <v>0</v>
      </c>
      <c r="J78" s="249">
        <f t="shared" si="11"/>
        <v>1870</v>
      </c>
      <c r="K78" s="249">
        <f>K79</f>
        <v>1870</v>
      </c>
    </row>
    <row r="79" spans="1:11" ht="12.75">
      <c r="A79" s="52">
        <f t="shared" si="9"/>
        <v>72</v>
      </c>
      <c r="B79" s="77"/>
      <c r="C79" s="90"/>
      <c r="D79" s="260" t="s">
        <v>31</v>
      </c>
      <c r="E79" s="258"/>
      <c r="F79" s="259"/>
      <c r="G79" s="117">
        <f>G80</f>
        <v>0</v>
      </c>
      <c r="H79" s="214">
        <f t="shared" si="11"/>
        <v>0</v>
      </c>
      <c r="I79" s="214">
        <f t="shared" si="11"/>
        <v>0</v>
      </c>
      <c r="J79" s="214">
        <f t="shared" si="11"/>
        <v>1870</v>
      </c>
      <c r="K79" s="214">
        <f>K80</f>
        <v>1870</v>
      </c>
    </row>
    <row r="80" spans="1:11" ht="12.75">
      <c r="A80" s="52">
        <f t="shared" si="9"/>
        <v>73</v>
      </c>
      <c r="B80" s="77"/>
      <c r="C80" s="110" t="s">
        <v>128</v>
      </c>
      <c r="D80" s="262" t="s">
        <v>114</v>
      </c>
      <c r="E80" s="262"/>
      <c r="F80" s="91"/>
      <c r="G80" s="92">
        <f>SUM(G81:G81)</f>
        <v>0</v>
      </c>
      <c r="H80" s="82">
        <f>H81+H82</f>
        <v>0</v>
      </c>
      <c r="I80" s="82">
        <f>I81+I82</f>
        <v>0</v>
      </c>
      <c r="J80" s="82">
        <f>SUM(J81:J82)</f>
        <v>1870</v>
      </c>
      <c r="K80" s="82">
        <f>SUM(K81:K82)</f>
        <v>1870</v>
      </c>
    </row>
    <row r="81" spans="1:11" ht="12.75">
      <c r="A81" s="52">
        <f t="shared" si="9"/>
        <v>74</v>
      </c>
      <c r="B81" s="77"/>
      <c r="C81" s="40">
        <v>630</v>
      </c>
      <c r="D81" s="111">
        <v>1</v>
      </c>
      <c r="E81" s="353" t="s">
        <v>238</v>
      </c>
      <c r="F81" s="113"/>
      <c r="G81" s="114"/>
      <c r="H81" s="44">
        <v>0</v>
      </c>
      <c r="I81" s="44">
        <v>0</v>
      </c>
      <c r="J81" s="345">
        <v>1870</v>
      </c>
      <c r="K81" s="345">
        <f>I81+J81</f>
        <v>1870</v>
      </c>
    </row>
    <row r="82" spans="1:11" ht="12.75">
      <c r="A82" s="52">
        <f t="shared" si="9"/>
        <v>75</v>
      </c>
      <c r="B82" s="77"/>
      <c r="C82" s="40"/>
      <c r="D82" s="111"/>
      <c r="E82" s="246"/>
      <c r="F82" s="113"/>
      <c r="G82" s="114"/>
      <c r="H82" s="44"/>
      <c r="I82" s="44"/>
      <c r="J82" s="345"/>
      <c r="K82" s="345"/>
    </row>
    <row r="83" spans="1:11" ht="12.75">
      <c r="A83" s="52">
        <f t="shared" si="9"/>
        <v>76</v>
      </c>
      <c r="B83" s="247">
        <v>6</v>
      </c>
      <c r="C83" s="109" t="s">
        <v>157</v>
      </c>
      <c r="D83" s="139"/>
      <c r="E83" s="139"/>
      <c r="F83" s="250"/>
      <c r="G83" s="248">
        <v>0</v>
      </c>
      <c r="H83" s="249">
        <f>SUM(H84+H87)</f>
        <v>3500</v>
      </c>
      <c r="I83" s="249">
        <f>SUM(I84+I87)</f>
        <v>3500</v>
      </c>
      <c r="J83" s="249">
        <f>SUM(J84+J87)</f>
        <v>0</v>
      </c>
      <c r="K83" s="249">
        <f>SUM(K84+K87)</f>
        <v>3500</v>
      </c>
    </row>
    <row r="84" spans="1:11" ht="12.75">
      <c r="A84" s="52">
        <f t="shared" si="9"/>
        <v>77</v>
      </c>
      <c r="B84" s="77"/>
      <c r="C84" s="90"/>
      <c r="D84" s="260" t="s">
        <v>31</v>
      </c>
      <c r="E84" s="258"/>
      <c r="F84" s="259"/>
      <c r="G84" s="117">
        <f>G85</f>
        <v>0</v>
      </c>
      <c r="H84" s="214">
        <f>H85</f>
        <v>500</v>
      </c>
      <c r="I84" s="214">
        <f>I85</f>
        <v>500</v>
      </c>
      <c r="J84" s="214">
        <f>J85</f>
        <v>0</v>
      </c>
      <c r="K84" s="214">
        <f>K85</f>
        <v>500</v>
      </c>
    </row>
    <row r="85" spans="1:11" ht="12.75">
      <c r="A85" s="52">
        <f t="shared" si="9"/>
        <v>78</v>
      </c>
      <c r="B85" s="77"/>
      <c r="C85" s="110" t="s">
        <v>158</v>
      </c>
      <c r="D85" s="262" t="s">
        <v>157</v>
      </c>
      <c r="E85" s="262"/>
      <c r="F85" s="91"/>
      <c r="G85" s="92">
        <f>SUM(G86:G86)</f>
        <v>0</v>
      </c>
      <c r="H85" s="82">
        <f>H86</f>
        <v>500</v>
      </c>
      <c r="I85" s="82">
        <f>I86</f>
        <v>500</v>
      </c>
      <c r="J85" s="82">
        <f>SUM(J86:J86)</f>
        <v>0</v>
      </c>
      <c r="K85" s="82">
        <f>SUM(K86:K86)</f>
        <v>500</v>
      </c>
    </row>
    <row r="86" spans="1:11" ht="12.75">
      <c r="A86" s="52">
        <f t="shared" si="9"/>
        <v>79</v>
      </c>
      <c r="B86" s="77"/>
      <c r="C86" s="40">
        <v>630</v>
      </c>
      <c r="D86" s="111">
        <v>1</v>
      </c>
      <c r="E86" s="112" t="s">
        <v>225</v>
      </c>
      <c r="F86" s="113"/>
      <c r="G86" s="114"/>
      <c r="H86" s="345">
        <v>500</v>
      </c>
      <c r="I86" s="345">
        <v>500</v>
      </c>
      <c r="J86" s="345"/>
      <c r="K86" s="345">
        <f>I86+J86</f>
        <v>500</v>
      </c>
    </row>
    <row r="87" spans="1:11" ht="12.75">
      <c r="A87" s="52">
        <f t="shared" si="9"/>
        <v>80</v>
      </c>
      <c r="B87" s="84"/>
      <c r="C87" s="93"/>
      <c r="D87" s="257" t="s">
        <v>33</v>
      </c>
      <c r="E87" s="258"/>
      <c r="F87" s="259"/>
      <c r="G87" s="117">
        <f>'Program 2'!G28</f>
        <v>0</v>
      </c>
      <c r="H87" s="214">
        <f>H88</f>
        <v>3000</v>
      </c>
      <c r="I87" s="214">
        <f>I88</f>
        <v>3000</v>
      </c>
      <c r="J87" s="214">
        <v>0</v>
      </c>
      <c r="K87" s="214">
        <f>K88</f>
        <v>3000</v>
      </c>
    </row>
    <row r="88" spans="1:11" ht="12.75">
      <c r="A88" s="52">
        <f t="shared" si="9"/>
        <v>81</v>
      </c>
      <c r="B88" s="115"/>
      <c r="C88" s="110" t="s">
        <v>158</v>
      </c>
      <c r="D88" s="262" t="s">
        <v>157</v>
      </c>
      <c r="E88" s="262"/>
      <c r="F88" s="91"/>
      <c r="G88" s="92">
        <f>SUM(G89:G89)</f>
        <v>0</v>
      </c>
      <c r="H88" s="82">
        <f>SUM(H89:H89)</f>
        <v>3000</v>
      </c>
      <c r="I88" s="82">
        <f>SUM(I89:I89)</f>
        <v>3000</v>
      </c>
      <c r="J88" s="82">
        <f>SUM(J89:J89)</f>
        <v>0</v>
      </c>
      <c r="K88" s="82">
        <f>SUM(K89:K89)</f>
        <v>3000</v>
      </c>
    </row>
    <row r="89" spans="1:11" ht="12.75">
      <c r="A89" s="52">
        <f t="shared" si="9"/>
        <v>82</v>
      </c>
      <c r="B89" s="453"/>
      <c r="C89" s="464">
        <v>700</v>
      </c>
      <c r="D89" s="422">
        <v>2</v>
      </c>
      <c r="E89" s="246" t="s">
        <v>261</v>
      </c>
      <c r="F89" s="116"/>
      <c r="G89" s="454"/>
      <c r="H89" s="345">
        <v>3000</v>
      </c>
      <c r="I89" s="345">
        <v>3000</v>
      </c>
      <c r="J89" s="455"/>
      <c r="K89" s="345">
        <f>I89+J89</f>
        <v>3000</v>
      </c>
    </row>
    <row r="90" spans="1:11" ht="13.5" thickBot="1">
      <c r="A90" s="463">
        <f t="shared" si="9"/>
        <v>83</v>
      </c>
      <c r="B90" s="456"/>
      <c r="C90" s="457"/>
      <c r="D90" s="458"/>
      <c r="E90" s="459"/>
      <c r="F90" s="460"/>
      <c r="G90" s="370"/>
      <c r="H90" s="370"/>
      <c r="I90" s="461"/>
      <c r="J90" s="462"/>
      <c r="K90" s="461"/>
    </row>
    <row r="91" spans="1:13" ht="12.75">
      <c r="A91" s="15"/>
      <c r="B91"/>
      <c r="E91" s="16"/>
      <c r="F91" s="3"/>
      <c r="G91" s="14"/>
      <c r="I91"/>
      <c r="J91" s="14"/>
      <c r="K91" s="151"/>
      <c r="L91" s="430"/>
      <c r="M91"/>
    </row>
    <row r="92" spans="1:13" ht="12.75">
      <c r="A92" s="15"/>
      <c r="B92"/>
      <c r="E92" s="16"/>
      <c r="F92" s="3"/>
      <c r="G92" s="14"/>
      <c r="I92"/>
      <c r="J92" s="14"/>
      <c r="K92"/>
      <c r="L92" s="430"/>
      <c r="M92"/>
    </row>
    <row r="93" spans="1:13" ht="12.75">
      <c r="A93" s="15"/>
      <c r="B93"/>
      <c r="E93" s="16"/>
      <c r="F93" s="3"/>
      <c r="G93" s="14"/>
      <c r="I93"/>
      <c r="J93" s="14"/>
      <c r="K93"/>
      <c r="L93" s="430"/>
      <c r="M93"/>
    </row>
    <row r="94" spans="1:13" ht="12.75">
      <c r="A94" s="15"/>
      <c r="B94"/>
      <c r="E94" s="16"/>
      <c r="F94" s="3"/>
      <c r="G94" s="14"/>
      <c r="I94"/>
      <c r="J94" s="14"/>
      <c r="K94"/>
      <c r="L94" s="430"/>
      <c r="M94"/>
    </row>
  </sheetData>
  <sheetProtection/>
  <mergeCells count="2">
    <mergeCell ref="D4:F6"/>
    <mergeCell ref="G3:K3"/>
  </mergeCells>
  <printOptions/>
  <pageMargins left="0.984251968503937" right="0.3937007874015748" top="0.7874015748031497" bottom="0.7874015748031497" header="0" footer="0"/>
  <pageSetup fitToHeight="0" fitToWidth="1" horizontalDpi="600" verticalDpi="600" orientation="portrait" paperSize="9" scale="83" r:id="rId1"/>
  <headerFooter alignWithMargins="0">
    <oddHeader>&amp;C&amp;"Arial,Tučné"&amp;14  Programový rozpočet obce Kanianka 
úprava č.1 k 2016 v EUR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Layout" workbookViewId="0" topLeftCell="A31">
      <selection activeCell="J5" sqref="J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11.421875" style="0" hidden="1" customWidth="1"/>
    <col min="8" max="8" width="12.28125" style="14" customWidth="1"/>
    <col min="9" max="9" width="12.8515625" style="14" bestFit="1" customWidth="1"/>
    <col min="10" max="10" width="10.7109375" style="0" bestFit="1" customWidth="1"/>
    <col min="11" max="11" width="12.8515625" style="0" bestFit="1" customWidth="1"/>
    <col min="13" max="13" width="9.140625" style="42" customWidth="1"/>
  </cols>
  <sheetData>
    <row r="1" spans="1:9" ht="15.75">
      <c r="A1" s="13"/>
      <c r="B1" s="23" t="s">
        <v>203</v>
      </c>
      <c r="C1" s="16"/>
      <c r="D1" s="16"/>
      <c r="E1" s="16"/>
      <c r="F1" s="16"/>
      <c r="G1" s="24" t="e">
        <f>G2-G7</f>
        <v>#REF!</v>
      </c>
      <c r="H1" s="25">
        <f>H2-H7</f>
        <v>0</v>
      </c>
      <c r="I1" s="25"/>
    </row>
    <row r="2" spans="1:9" ht="16.5" thickBot="1">
      <c r="A2" s="13"/>
      <c r="B2" s="23"/>
      <c r="C2" s="16"/>
      <c r="D2" s="16"/>
      <c r="E2" s="16"/>
      <c r="F2" s="16"/>
      <c r="G2" s="26" t="e">
        <f>SUM(G8:G10)</f>
        <v>#REF!</v>
      </c>
      <c r="H2" s="27">
        <f>SUM(H8:H10)</f>
        <v>46966</v>
      </c>
      <c r="I2" s="27"/>
    </row>
    <row r="3" spans="1:11" ht="16.5" thickBot="1">
      <c r="A3" s="55"/>
      <c r="B3" s="6"/>
      <c r="C3" s="56"/>
      <c r="D3" s="56"/>
      <c r="E3" s="57"/>
      <c r="F3" s="58"/>
      <c r="G3" s="509" t="s">
        <v>58</v>
      </c>
      <c r="H3" s="510"/>
      <c r="I3" s="510"/>
      <c r="J3" s="510"/>
      <c r="K3" s="511"/>
    </row>
    <row r="4" spans="1:11" ht="12.75" customHeight="1">
      <c r="A4" s="59"/>
      <c r="B4" s="60" t="s">
        <v>21</v>
      </c>
      <c r="C4" s="61" t="s">
        <v>22</v>
      </c>
      <c r="D4" s="503" t="s">
        <v>23</v>
      </c>
      <c r="E4" s="504"/>
      <c r="F4" s="505"/>
      <c r="G4" s="62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1.25" customHeight="1">
      <c r="A5" s="59"/>
      <c r="B5" s="60" t="s">
        <v>24</v>
      </c>
      <c r="C5" s="61" t="s">
        <v>25</v>
      </c>
      <c r="D5" s="506"/>
      <c r="E5" s="507"/>
      <c r="F5" s="508"/>
      <c r="G5" s="212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3.5" thickBot="1">
      <c r="A6" s="59"/>
      <c r="B6" s="60" t="s">
        <v>28</v>
      </c>
      <c r="C6" s="61" t="s">
        <v>29</v>
      </c>
      <c r="D6" s="506"/>
      <c r="E6" s="507"/>
      <c r="F6" s="508"/>
      <c r="G6" s="404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64">
        <v>1</v>
      </c>
      <c r="B7" s="237" t="s">
        <v>84</v>
      </c>
      <c r="C7" s="299"/>
      <c r="D7" s="233"/>
      <c r="E7" s="233"/>
      <c r="F7" s="234"/>
      <c r="G7" s="243" t="e">
        <f>G11+#REF!+#REF!+#REF!+#REF!+#REF!+G34+G30</f>
        <v>#REF!</v>
      </c>
      <c r="H7" s="303">
        <f>SUM(H8:H10)</f>
        <v>46966</v>
      </c>
      <c r="I7" s="303">
        <f>SUM(I8:I10)</f>
        <v>46966</v>
      </c>
      <c r="J7" s="303">
        <f>SUM(J8:J10)</f>
        <v>2000</v>
      </c>
      <c r="K7" s="303">
        <f>SUM(K8:K10)</f>
        <v>48966</v>
      </c>
    </row>
    <row r="8" spans="1:11" ht="15">
      <c r="A8" s="52">
        <f aca="true" t="shared" si="0" ref="A8:A42">A7+1</f>
        <v>2</v>
      </c>
      <c r="B8" s="300" t="s">
        <v>30</v>
      </c>
      <c r="C8" s="288" t="s">
        <v>31</v>
      </c>
      <c r="D8" s="289"/>
      <c r="E8" s="290"/>
      <c r="F8" s="291"/>
      <c r="G8" s="301" t="e">
        <f>G12+#REF!+#REF!+#REF!+#REF!+G31+#REF!+G35</f>
        <v>#REF!</v>
      </c>
      <c r="H8" s="304">
        <f>H12+H31+H35</f>
        <v>44966</v>
      </c>
      <c r="I8" s="305">
        <f>I12+I31+I35</f>
        <v>44966</v>
      </c>
      <c r="J8" s="305">
        <f>J12+J31+J35</f>
        <v>2000</v>
      </c>
      <c r="K8" s="305">
        <f>K12+K31+K35</f>
        <v>46966</v>
      </c>
    </row>
    <row r="9" spans="1:11" ht="15">
      <c r="A9" s="52">
        <f t="shared" si="0"/>
        <v>3</v>
      </c>
      <c r="B9" s="300" t="s">
        <v>32</v>
      </c>
      <c r="C9" s="288" t="s">
        <v>33</v>
      </c>
      <c r="D9" s="289"/>
      <c r="E9" s="290"/>
      <c r="F9" s="291"/>
      <c r="G9" s="301" t="e">
        <f>'Program 1'!G87+#REF!+#REF!</f>
        <v>#REF!</v>
      </c>
      <c r="H9" s="304">
        <f>H27</f>
        <v>2000</v>
      </c>
      <c r="I9" s="305">
        <f>I27</f>
        <v>2000</v>
      </c>
      <c r="J9" s="305">
        <f>J27</f>
        <v>0</v>
      </c>
      <c r="K9" s="305">
        <f>K27</f>
        <v>2000</v>
      </c>
    </row>
    <row r="10" spans="1:11" ht="15.75" thickBot="1">
      <c r="A10" s="52">
        <f t="shared" si="0"/>
        <v>4</v>
      </c>
      <c r="B10" s="409"/>
      <c r="C10" s="410" t="s">
        <v>34</v>
      </c>
      <c r="D10" s="411"/>
      <c r="E10" s="412"/>
      <c r="F10" s="413"/>
      <c r="G10" s="408" t="e">
        <f>#REF!</f>
        <v>#REF!</v>
      </c>
      <c r="H10" s="421">
        <v>0</v>
      </c>
      <c r="I10" s="420">
        <v>0</v>
      </c>
      <c r="J10" s="420">
        <v>0</v>
      </c>
      <c r="K10" s="420">
        <v>0</v>
      </c>
    </row>
    <row r="11" spans="1:11" ht="12.75">
      <c r="A11" s="52">
        <f t="shared" si="0"/>
        <v>5</v>
      </c>
      <c r="B11" s="264">
        <v>1</v>
      </c>
      <c r="C11" s="101" t="s">
        <v>59</v>
      </c>
      <c r="D11" s="139"/>
      <c r="E11" s="139"/>
      <c r="F11" s="140"/>
      <c r="G11" s="248" t="e">
        <f>G13+G28+#REF!</f>
        <v>#REF!</v>
      </c>
      <c r="H11" s="249">
        <f>SUM(H12+H27)</f>
        <v>41866</v>
      </c>
      <c r="I11" s="249">
        <f>SUM(I12+I27)</f>
        <v>41866</v>
      </c>
      <c r="J11" s="249">
        <f>SUM(J12+J27)</f>
        <v>0</v>
      </c>
      <c r="K11" s="249">
        <f>SUM(K12+K27)</f>
        <v>41866</v>
      </c>
    </row>
    <row r="12" spans="1:13" s="10" customFormat="1" ht="12.75">
      <c r="A12" s="52">
        <f t="shared" si="0"/>
        <v>6</v>
      </c>
      <c r="B12" s="118"/>
      <c r="C12" s="97"/>
      <c r="D12" s="257" t="s">
        <v>31</v>
      </c>
      <c r="E12" s="258"/>
      <c r="F12" s="259"/>
      <c r="G12" s="117" t="e">
        <f>G13</f>
        <v>#REF!</v>
      </c>
      <c r="H12" s="214">
        <f>H13</f>
        <v>39866</v>
      </c>
      <c r="I12" s="214">
        <f>I13</f>
        <v>39866</v>
      </c>
      <c r="J12" s="214">
        <f>J13</f>
        <v>0</v>
      </c>
      <c r="K12" s="214">
        <f>K13</f>
        <v>39866</v>
      </c>
      <c r="M12" s="39"/>
    </row>
    <row r="13" spans="1:11" ht="12.75">
      <c r="A13" s="52">
        <f t="shared" si="0"/>
        <v>7</v>
      </c>
      <c r="B13" s="119"/>
      <c r="C13" s="104" t="s">
        <v>60</v>
      </c>
      <c r="D13" s="262" t="s">
        <v>61</v>
      </c>
      <c r="E13" s="262"/>
      <c r="F13" s="91"/>
      <c r="G13" s="92" t="e">
        <f>SUM(G14:G25)</f>
        <v>#REF!</v>
      </c>
      <c r="H13" s="321">
        <f>SUM(H14:H26)</f>
        <v>39866</v>
      </c>
      <c r="I13" s="82">
        <f>SUM(I14:I26)</f>
        <v>39866</v>
      </c>
      <c r="J13" s="321">
        <f>SUM(J14:J26)</f>
        <v>0</v>
      </c>
      <c r="K13" s="82">
        <f>SUM(K14:K26)</f>
        <v>39866</v>
      </c>
    </row>
    <row r="14" spans="1:11" ht="12.75">
      <c r="A14" s="52">
        <f t="shared" si="0"/>
        <v>8</v>
      </c>
      <c r="B14" s="119"/>
      <c r="C14" s="203" t="s">
        <v>62</v>
      </c>
      <c r="D14" s="202" t="s">
        <v>35</v>
      </c>
      <c r="E14" s="465" t="s">
        <v>108</v>
      </c>
      <c r="F14" s="449"/>
      <c r="G14" s="199" t="e">
        <f>ROUND(#REF!/30.126,1)</f>
        <v>#REF!</v>
      </c>
      <c r="H14" s="345">
        <v>23650</v>
      </c>
      <c r="I14" s="345">
        <v>23650</v>
      </c>
      <c r="J14" s="44">
        <v>0</v>
      </c>
      <c r="K14" s="345">
        <f>I14+J14</f>
        <v>23650</v>
      </c>
    </row>
    <row r="15" spans="1:11" ht="12.75">
      <c r="A15" s="52">
        <f t="shared" si="0"/>
        <v>9</v>
      </c>
      <c r="B15" s="119"/>
      <c r="C15" s="203" t="s">
        <v>64</v>
      </c>
      <c r="D15" s="202" t="s">
        <v>38</v>
      </c>
      <c r="E15" s="375" t="s">
        <v>65</v>
      </c>
      <c r="F15" s="198"/>
      <c r="G15" s="199" t="e">
        <f>ROUND(#REF!/30.126,1)</f>
        <v>#REF!</v>
      </c>
      <c r="H15" s="345">
        <v>8400</v>
      </c>
      <c r="I15" s="345">
        <v>8400</v>
      </c>
      <c r="J15" s="44">
        <v>0</v>
      </c>
      <c r="K15" s="345">
        <f aca="true" t="shared" si="1" ref="K15:K26">I15+J15</f>
        <v>8400</v>
      </c>
    </row>
    <row r="16" spans="1:11" ht="12.75">
      <c r="A16" s="52">
        <f t="shared" si="0"/>
        <v>10</v>
      </c>
      <c r="B16" s="119"/>
      <c r="C16" s="203" t="s">
        <v>42</v>
      </c>
      <c r="D16" s="202" t="s">
        <v>39</v>
      </c>
      <c r="E16" s="375" t="s">
        <v>66</v>
      </c>
      <c r="F16" s="198"/>
      <c r="G16" s="199" t="e">
        <f>ROUND(#REF!/30.126,1)</f>
        <v>#REF!</v>
      </c>
      <c r="H16" s="345">
        <v>150</v>
      </c>
      <c r="I16" s="345">
        <v>150</v>
      </c>
      <c r="J16" s="44">
        <v>0</v>
      </c>
      <c r="K16" s="345">
        <f t="shared" si="1"/>
        <v>150</v>
      </c>
    </row>
    <row r="17" spans="1:11" ht="12.75">
      <c r="A17" s="52">
        <f t="shared" si="0"/>
        <v>11</v>
      </c>
      <c r="B17" s="119"/>
      <c r="C17" s="203" t="s">
        <v>42</v>
      </c>
      <c r="D17" s="202" t="s">
        <v>51</v>
      </c>
      <c r="E17" s="375" t="s">
        <v>67</v>
      </c>
      <c r="F17" s="198"/>
      <c r="G17" s="199" t="e">
        <f>ROUND(#REF!/30.126,1)</f>
        <v>#REF!</v>
      </c>
      <c r="H17" s="345">
        <v>1100</v>
      </c>
      <c r="I17" s="345">
        <v>1100</v>
      </c>
      <c r="J17" s="44">
        <v>0</v>
      </c>
      <c r="K17" s="345">
        <f t="shared" si="1"/>
        <v>1100</v>
      </c>
    </row>
    <row r="18" spans="1:11" ht="12.75">
      <c r="A18" s="52">
        <f t="shared" si="0"/>
        <v>12</v>
      </c>
      <c r="B18" s="119"/>
      <c r="C18" s="203" t="s">
        <v>42</v>
      </c>
      <c r="D18" s="202" t="s">
        <v>52</v>
      </c>
      <c r="E18" s="375" t="s">
        <v>68</v>
      </c>
      <c r="F18" s="198"/>
      <c r="G18" s="199" t="e">
        <f>ROUND(#REF!/30.126,1)</f>
        <v>#REF!</v>
      </c>
      <c r="H18" s="345">
        <v>500</v>
      </c>
      <c r="I18" s="345">
        <v>500</v>
      </c>
      <c r="J18" s="44">
        <v>0</v>
      </c>
      <c r="K18" s="345">
        <f t="shared" si="1"/>
        <v>500</v>
      </c>
    </row>
    <row r="19" spans="1:11" ht="12.75">
      <c r="A19" s="52">
        <f t="shared" si="0"/>
        <v>13</v>
      </c>
      <c r="B19" s="119"/>
      <c r="C19" s="203" t="s">
        <v>42</v>
      </c>
      <c r="D19" s="202" t="s">
        <v>53</v>
      </c>
      <c r="E19" s="375" t="s">
        <v>69</v>
      </c>
      <c r="F19" s="198"/>
      <c r="G19" s="199" t="e">
        <f>ROUND(#REF!/30.126,1)</f>
        <v>#REF!</v>
      </c>
      <c r="H19" s="345">
        <v>1000</v>
      </c>
      <c r="I19" s="345">
        <v>1000</v>
      </c>
      <c r="J19" s="44">
        <v>0</v>
      </c>
      <c r="K19" s="345">
        <f t="shared" si="1"/>
        <v>1000</v>
      </c>
    </row>
    <row r="20" spans="1:11" ht="12.75">
      <c r="A20" s="52">
        <f t="shared" si="0"/>
        <v>14</v>
      </c>
      <c r="B20" s="119"/>
      <c r="C20" s="203" t="s">
        <v>42</v>
      </c>
      <c r="D20" s="202" t="s">
        <v>70</v>
      </c>
      <c r="E20" s="375" t="s">
        <v>71</v>
      </c>
      <c r="F20" s="198"/>
      <c r="G20" s="199" t="e">
        <f>ROUND(#REF!/30.126,1)</f>
        <v>#REF!</v>
      </c>
      <c r="H20" s="345">
        <v>400</v>
      </c>
      <c r="I20" s="345">
        <v>400</v>
      </c>
      <c r="J20" s="44">
        <v>0</v>
      </c>
      <c r="K20" s="345">
        <f t="shared" si="1"/>
        <v>400</v>
      </c>
    </row>
    <row r="21" spans="1:11" ht="12.75">
      <c r="A21" s="52">
        <f>A20+1</f>
        <v>15</v>
      </c>
      <c r="B21" s="119"/>
      <c r="C21" s="203" t="s">
        <v>42</v>
      </c>
      <c r="D21" s="202" t="s">
        <v>72</v>
      </c>
      <c r="E21" s="375" t="s">
        <v>217</v>
      </c>
      <c r="F21" s="198"/>
      <c r="G21" s="199" t="e">
        <f>ROUND(#REF!/30.126,1)</f>
        <v>#REF!</v>
      </c>
      <c r="H21" s="345">
        <v>500</v>
      </c>
      <c r="I21" s="345">
        <v>500</v>
      </c>
      <c r="J21" s="44">
        <v>0</v>
      </c>
      <c r="K21" s="345">
        <f t="shared" si="1"/>
        <v>500</v>
      </c>
    </row>
    <row r="22" spans="1:11" ht="12.75">
      <c r="A22" s="52">
        <f t="shared" si="0"/>
        <v>16</v>
      </c>
      <c r="B22" s="119"/>
      <c r="C22" s="203" t="s">
        <v>42</v>
      </c>
      <c r="D22" s="202" t="s">
        <v>73</v>
      </c>
      <c r="E22" s="375" t="s">
        <v>74</v>
      </c>
      <c r="F22" s="198"/>
      <c r="G22" s="199" t="e">
        <f>ROUND(#REF!/30.126,1)</f>
        <v>#REF!</v>
      </c>
      <c r="H22" s="345">
        <v>3000</v>
      </c>
      <c r="I22" s="345">
        <v>3000</v>
      </c>
      <c r="J22" s="44">
        <v>0</v>
      </c>
      <c r="K22" s="345">
        <f t="shared" si="1"/>
        <v>3000</v>
      </c>
    </row>
    <row r="23" spans="1:11" ht="12.75">
      <c r="A23" s="52">
        <f t="shared" si="0"/>
        <v>17</v>
      </c>
      <c r="B23" s="119"/>
      <c r="C23" s="203" t="s">
        <v>42</v>
      </c>
      <c r="D23" s="202" t="s">
        <v>75</v>
      </c>
      <c r="E23" s="375" t="s">
        <v>229</v>
      </c>
      <c r="F23" s="198"/>
      <c r="G23" s="199" t="e">
        <f>ROUND(#REF!/30.126,1)</f>
        <v>#REF!</v>
      </c>
      <c r="H23" s="345">
        <v>400</v>
      </c>
      <c r="I23" s="345">
        <v>400</v>
      </c>
      <c r="J23" s="44">
        <v>0</v>
      </c>
      <c r="K23" s="345">
        <f t="shared" si="1"/>
        <v>400</v>
      </c>
    </row>
    <row r="24" spans="1:11" ht="12.75">
      <c r="A24" s="52">
        <f t="shared" si="0"/>
        <v>18</v>
      </c>
      <c r="B24" s="119"/>
      <c r="C24" s="203" t="s">
        <v>37</v>
      </c>
      <c r="D24" s="202" t="s">
        <v>55</v>
      </c>
      <c r="E24" s="375" t="s">
        <v>197</v>
      </c>
      <c r="F24" s="198"/>
      <c r="G24" s="199" t="e">
        <f>ROUND(#REF!/30.126,1)</f>
        <v>#REF!</v>
      </c>
      <c r="H24" s="345">
        <v>700</v>
      </c>
      <c r="I24" s="345">
        <v>700</v>
      </c>
      <c r="J24" s="44">
        <v>0</v>
      </c>
      <c r="K24" s="345">
        <f t="shared" si="1"/>
        <v>700</v>
      </c>
    </row>
    <row r="25" spans="1:11" ht="12.75">
      <c r="A25" s="52">
        <f t="shared" si="0"/>
        <v>19</v>
      </c>
      <c r="B25" s="119"/>
      <c r="C25" s="203" t="s">
        <v>37</v>
      </c>
      <c r="D25" s="202" t="s">
        <v>56</v>
      </c>
      <c r="E25" s="375" t="s">
        <v>54</v>
      </c>
      <c r="F25" s="198"/>
      <c r="G25" s="199" t="e">
        <f>ROUND(#REF!/30.126,1)</f>
        <v>#REF!</v>
      </c>
      <c r="H25" s="345">
        <v>66</v>
      </c>
      <c r="I25" s="345">
        <v>66</v>
      </c>
      <c r="J25" s="44">
        <v>0</v>
      </c>
      <c r="K25" s="345">
        <f t="shared" si="1"/>
        <v>66</v>
      </c>
    </row>
    <row r="26" spans="1:11" ht="12.75">
      <c r="A26" s="52">
        <f t="shared" si="0"/>
        <v>20</v>
      </c>
      <c r="B26" s="119"/>
      <c r="C26" s="203" t="s">
        <v>37</v>
      </c>
      <c r="D26" s="202"/>
      <c r="E26" s="375" t="s">
        <v>262</v>
      </c>
      <c r="F26" s="198"/>
      <c r="G26" s="199"/>
      <c r="H26" s="345">
        <v>0</v>
      </c>
      <c r="I26" s="345">
        <v>0</v>
      </c>
      <c r="J26" s="44">
        <v>0</v>
      </c>
      <c r="K26" s="345">
        <f t="shared" si="1"/>
        <v>0</v>
      </c>
    </row>
    <row r="27" spans="1:11" ht="12.75">
      <c r="A27" s="52">
        <f t="shared" si="0"/>
        <v>21</v>
      </c>
      <c r="B27" s="120"/>
      <c r="C27" s="121"/>
      <c r="D27" s="257" t="s">
        <v>33</v>
      </c>
      <c r="E27" s="258"/>
      <c r="F27" s="259"/>
      <c r="G27" s="117" t="e">
        <f>'Program 2'!#REF!</f>
        <v>#REF!</v>
      </c>
      <c r="H27" s="214">
        <f>H28</f>
        <v>2000</v>
      </c>
      <c r="I27" s="214">
        <f>I28</f>
        <v>2000</v>
      </c>
      <c r="J27" s="214">
        <f>J28</f>
        <v>0</v>
      </c>
      <c r="K27" s="214">
        <f>K28</f>
        <v>2000</v>
      </c>
    </row>
    <row r="28" spans="1:11" ht="12.75">
      <c r="A28" s="52">
        <f t="shared" si="0"/>
        <v>22</v>
      </c>
      <c r="B28" s="119"/>
      <c r="C28" s="104" t="s">
        <v>60</v>
      </c>
      <c r="D28" s="262" t="s">
        <v>61</v>
      </c>
      <c r="E28" s="262"/>
      <c r="F28" s="91"/>
      <c r="G28" s="94">
        <f>SUM(G29:G29)</f>
        <v>0</v>
      </c>
      <c r="H28" s="342">
        <f>SUM(H29:H29)</f>
        <v>2000</v>
      </c>
      <c r="I28" s="342">
        <f>SUM(I29:I29)</f>
        <v>2000</v>
      </c>
      <c r="J28" s="371">
        <f>SUM(J29:J29)</f>
        <v>0</v>
      </c>
      <c r="K28" s="82">
        <f>K29</f>
        <v>2000</v>
      </c>
    </row>
    <row r="29" spans="1:11" ht="12.75">
      <c r="A29" s="52">
        <f t="shared" si="0"/>
        <v>23</v>
      </c>
      <c r="B29" s="119"/>
      <c r="C29" s="203"/>
      <c r="D29" s="202" t="s">
        <v>57</v>
      </c>
      <c r="E29" s="195" t="s">
        <v>263</v>
      </c>
      <c r="F29" s="466"/>
      <c r="G29" s="199"/>
      <c r="H29" s="345">
        <v>2000</v>
      </c>
      <c r="I29" s="345">
        <v>2000</v>
      </c>
      <c r="J29" s="345">
        <v>0</v>
      </c>
      <c r="K29" s="345">
        <f>I29+J29</f>
        <v>2000</v>
      </c>
    </row>
    <row r="30" spans="1:11" ht="12.75">
      <c r="A30" s="52">
        <f t="shared" si="0"/>
        <v>24</v>
      </c>
      <c r="B30" s="264">
        <v>2</v>
      </c>
      <c r="C30" s="101" t="s">
        <v>77</v>
      </c>
      <c r="D30" s="139"/>
      <c r="E30" s="139"/>
      <c r="F30" s="140"/>
      <c r="G30" s="248">
        <f>G32</f>
        <v>0</v>
      </c>
      <c r="H30" s="249">
        <f aca="true" t="shared" si="2" ref="H30:I32">H31</f>
        <v>0</v>
      </c>
      <c r="I30" s="249">
        <f t="shared" si="2"/>
        <v>0</v>
      </c>
      <c r="J30" s="249">
        <f aca="true" t="shared" si="3" ref="J30:K32">J31</f>
        <v>0</v>
      </c>
      <c r="K30" s="249">
        <f t="shared" si="3"/>
        <v>0</v>
      </c>
    </row>
    <row r="31" spans="1:13" s="10" customFormat="1" ht="12.75">
      <c r="A31" s="52">
        <f t="shared" si="0"/>
        <v>25</v>
      </c>
      <c r="B31" s="118"/>
      <c r="C31" s="97"/>
      <c r="D31" s="257" t="s">
        <v>31</v>
      </c>
      <c r="E31" s="258"/>
      <c r="F31" s="259"/>
      <c r="G31" s="117">
        <f>G32</f>
        <v>0</v>
      </c>
      <c r="H31" s="214">
        <f t="shared" si="2"/>
        <v>0</v>
      </c>
      <c r="I31" s="214">
        <f t="shared" si="2"/>
        <v>0</v>
      </c>
      <c r="J31" s="214">
        <f t="shared" si="3"/>
        <v>0</v>
      </c>
      <c r="K31" s="214">
        <f t="shared" si="3"/>
        <v>0</v>
      </c>
      <c r="M31" s="39"/>
    </row>
    <row r="32" spans="1:11" ht="12.75">
      <c r="A32" s="52">
        <f t="shared" si="0"/>
        <v>26</v>
      </c>
      <c r="B32" s="119"/>
      <c r="C32" s="104" t="s">
        <v>60</v>
      </c>
      <c r="D32" s="262" t="s">
        <v>61</v>
      </c>
      <c r="E32" s="262"/>
      <c r="F32" s="91"/>
      <c r="G32" s="92">
        <f>SUM(G33:G33)</f>
        <v>0</v>
      </c>
      <c r="H32" s="82">
        <f t="shared" si="2"/>
        <v>0</v>
      </c>
      <c r="I32" s="82">
        <f t="shared" si="2"/>
        <v>0</v>
      </c>
      <c r="J32" s="82">
        <f t="shared" si="3"/>
        <v>0</v>
      </c>
      <c r="K32" s="82">
        <f t="shared" si="3"/>
        <v>0</v>
      </c>
    </row>
    <row r="33" spans="1:11" ht="12.75">
      <c r="A33" s="52">
        <f t="shared" si="0"/>
        <v>27</v>
      </c>
      <c r="B33" s="119"/>
      <c r="C33" s="31"/>
      <c r="D33" s="32"/>
      <c r="E33" s="33"/>
      <c r="F33" s="34"/>
      <c r="G33" s="41"/>
      <c r="H33" s="44">
        <v>0</v>
      </c>
      <c r="I33" s="44">
        <v>0</v>
      </c>
      <c r="J33" s="345">
        <v>0</v>
      </c>
      <c r="K33" s="345">
        <f>I33+J33</f>
        <v>0</v>
      </c>
    </row>
    <row r="34" spans="1:11" ht="12.75">
      <c r="A34" s="52">
        <f t="shared" si="0"/>
        <v>28</v>
      </c>
      <c r="B34" s="264">
        <v>3</v>
      </c>
      <c r="C34" s="101" t="s">
        <v>78</v>
      </c>
      <c r="D34" s="139"/>
      <c r="E34" s="139"/>
      <c r="F34" s="140"/>
      <c r="G34" s="248" t="e">
        <f>SUM(G36)</f>
        <v>#REF!</v>
      </c>
      <c r="H34" s="249">
        <f aca="true" t="shared" si="4" ref="H34:K35">H35</f>
        <v>5100</v>
      </c>
      <c r="I34" s="249">
        <f t="shared" si="4"/>
        <v>5100</v>
      </c>
      <c r="J34" s="249">
        <f t="shared" si="4"/>
        <v>2000</v>
      </c>
      <c r="K34" s="249">
        <f t="shared" si="4"/>
        <v>7100</v>
      </c>
    </row>
    <row r="35" spans="1:13" s="10" customFormat="1" ht="12.75">
      <c r="A35" s="52">
        <f t="shared" si="0"/>
        <v>29</v>
      </c>
      <c r="B35" s="118"/>
      <c r="C35" s="97"/>
      <c r="D35" s="257" t="s">
        <v>31</v>
      </c>
      <c r="E35" s="258"/>
      <c r="F35" s="259"/>
      <c r="G35" s="117" t="e">
        <f>G36</f>
        <v>#REF!</v>
      </c>
      <c r="H35" s="214">
        <f t="shared" si="4"/>
        <v>5100</v>
      </c>
      <c r="I35" s="214">
        <f t="shared" si="4"/>
        <v>5100</v>
      </c>
      <c r="J35" s="214">
        <f t="shared" si="4"/>
        <v>2000</v>
      </c>
      <c r="K35" s="214">
        <f t="shared" si="4"/>
        <v>7100</v>
      </c>
      <c r="M35" s="39"/>
    </row>
    <row r="36" spans="1:11" ht="12.75">
      <c r="A36" s="52">
        <f t="shared" si="0"/>
        <v>30</v>
      </c>
      <c r="B36" s="119"/>
      <c r="C36" s="104" t="s">
        <v>79</v>
      </c>
      <c r="D36" s="262" t="s">
        <v>80</v>
      </c>
      <c r="E36" s="219"/>
      <c r="F36" s="220"/>
      <c r="G36" s="92" t="e">
        <f>SUM(G37:G42)</f>
        <v>#REF!</v>
      </c>
      <c r="H36" s="321">
        <f>SUM(H37:H42)</f>
        <v>5100</v>
      </c>
      <c r="I36" s="82">
        <f>SUM(I37:I42)</f>
        <v>5100</v>
      </c>
      <c r="J36" s="321">
        <f>SUM(J37:J42)</f>
        <v>2000</v>
      </c>
      <c r="K36" s="82">
        <f>SUM(K37:K42)</f>
        <v>7100</v>
      </c>
    </row>
    <row r="37" spans="1:11" ht="12.75">
      <c r="A37" s="52">
        <f t="shared" si="0"/>
        <v>31</v>
      </c>
      <c r="B37" s="122"/>
      <c r="C37" s="203" t="s">
        <v>42</v>
      </c>
      <c r="D37" s="467">
        <v>1</v>
      </c>
      <c r="E37" s="217" t="s">
        <v>81</v>
      </c>
      <c r="F37" s="449"/>
      <c r="G37" s="199" t="e">
        <f>ROUND(#REF!/30.126,1)</f>
        <v>#REF!</v>
      </c>
      <c r="H37" s="345">
        <v>3000</v>
      </c>
      <c r="I37" s="345">
        <v>3000</v>
      </c>
      <c r="J37" s="44">
        <v>0</v>
      </c>
      <c r="K37" s="345">
        <f aca="true" t="shared" si="5" ref="K37:K42">I37+J37</f>
        <v>3000</v>
      </c>
    </row>
    <row r="38" spans="1:11" ht="12.75">
      <c r="A38" s="52">
        <f t="shared" si="0"/>
        <v>32</v>
      </c>
      <c r="B38" s="122"/>
      <c r="C38" s="203" t="s">
        <v>42</v>
      </c>
      <c r="D38" s="467">
        <v>2</v>
      </c>
      <c r="E38" s="192" t="s">
        <v>82</v>
      </c>
      <c r="F38" s="198"/>
      <c r="G38" s="199" t="e">
        <f>ROUND(#REF!/30.126,1)</f>
        <v>#REF!</v>
      </c>
      <c r="H38" s="345">
        <v>1000</v>
      </c>
      <c r="I38" s="345">
        <v>1000</v>
      </c>
      <c r="J38" s="345">
        <v>0</v>
      </c>
      <c r="K38" s="345">
        <f t="shared" si="5"/>
        <v>1000</v>
      </c>
    </row>
    <row r="39" spans="1:11" ht="12.75">
      <c r="A39" s="52">
        <f t="shared" si="0"/>
        <v>33</v>
      </c>
      <c r="B39" s="343"/>
      <c r="C39" s="500">
        <v>630</v>
      </c>
      <c r="D39" s="442">
        <v>6</v>
      </c>
      <c r="E39" s="501" t="s">
        <v>284</v>
      </c>
      <c r="H39" s="494">
        <v>0</v>
      </c>
      <c r="I39" s="494">
        <v>0</v>
      </c>
      <c r="J39" s="494">
        <v>2000</v>
      </c>
      <c r="K39" s="345">
        <f t="shared" si="5"/>
        <v>2000</v>
      </c>
    </row>
    <row r="40" spans="1:11" ht="12.75">
      <c r="A40" s="52">
        <f t="shared" si="0"/>
        <v>34</v>
      </c>
      <c r="B40" s="122"/>
      <c r="C40" s="203" t="s">
        <v>42</v>
      </c>
      <c r="D40" s="467">
        <v>3</v>
      </c>
      <c r="E40" s="192" t="s">
        <v>71</v>
      </c>
      <c r="F40" s="198"/>
      <c r="G40" s="199" t="e">
        <f>ROUND(#REF!/30.126,1)</f>
        <v>#REF!</v>
      </c>
      <c r="H40" s="345">
        <v>400</v>
      </c>
      <c r="I40" s="345">
        <v>400</v>
      </c>
      <c r="J40" s="44">
        <v>0</v>
      </c>
      <c r="K40" s="345">
        <f t="shared" si="5"/>
        <v>400</v>
      </c>
    </row>
    <row r="41" spans="1:11" ht="12.75">
      <c r="A41" s="52">
        <f t="shared" si="0"/>
        <v>35</v>
      </c>
      <c r="B41" s="122"/>
      <c r="C41" s="203" t="s">
        <v>42</v>
      </c>
      <c r="D41" s="123">
        <v>4</v>
      </c>
      <c r="E41" s="335" t="s">
        <v>129</v>
      </c>
      <c r="F41" s="452"/>
      <c r="G41" s="199" t="e">
        <f>ROUND(#REF!/30.126,1)</f>
        <v>#REF!</v>
      </c>
      <c r="H41" s="345">
        <v>500</v>
      </c>
      <c r="I41" s="345">
        <v>500</v>
      </c>
      <c r="J41" s="44">
        <v>0</v>
      </c>
      <c r="K41" s="345">
        <f t="shared" si="5"/>
        <v>500</v>
      </c>
    </row>
    <row r="42" spans="1:11" ht="13.5" thickBot="1">
      <c r="A42" s="52">
        <f t="shared" si="0"/>
        <v>36</v>
      </c>
      <c r="B42" s="50"/>
      <c r="C42" s="470" t="s">
        <v>42</v>
      </c>
      <c r="D42" s="28">
        <v>5</v>
      </c>
      <c r="E42" s="471" t="s">
        <v>83</v>
      </c>
      <c r="F42" s="468"/>
      <c r="G42" s="469" t="e">
        <f>ROUND(#REF!/30.126,1)</f>
        <v>#REF!</v>
      </c>
      <c r="H42" s="472">
        <v>200</v>
      </c>
      <c r="I42" s="472">
        <v>200</v>
      </c>
      <c r="J42" s="29">
        <v>0</v>
      </c>
      <c r="K42" s="29">
        <f t="shared" si="5"/>
        <v>200</v>
      </c>
    </row>
    <row r="43" ht="12.75">
      <c r="F43" s="16"/>
    </row>
    <row r="44" ht="12.75">
      <c r="F44" s="16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scale="81" r:id="rId1"/>
  <headerFooter alignWithMargins="0">
    <oddHeader>&amp;C&amp;"Arial,Tučné"&amp;14  Programový rozpočet obce Kanianka 
úprava č.1 k 2016 v EUR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Layout" workbookViewId="0" topLeftCell="A1">
      <selection activeCell="J5" sqref="J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10.8515625" style="0" hidden="1" customWidth="1"/>
    <col min="8" max="8" width="12.00390625" style="14" customWidth="1"/>
    <col min="9" max="9" width="12.8515625" style="14" bestFit="1" customWidth="1"/>
    <col min="10" max="10" width="10.7109375" style="0" bestFit="1" customWidth="1"/>
    <col min="11" max="11" width="12.8515625" style="0" bestFit="1" customWidth="1"/>
    <col min="13" max="13" width="9.140625" style="42" customWidth="1"/>
  </cols>
  <sheetData>
    <row r="1" spans="2:9" ht="15.75">
      <c r="B1" s="2" t="s">
        <v>207</v>
      </c>
      <c r="F1" s="3"/>
      <c r="G1" s="26" t="e">
        <f>G2-G7</f>
        <v>#REF!</v>
      </c>
      <c r="H1" s="30">
        <f>H2-H7</f>
        <v>0</v>
      </c>
      <c r="I1" s="30"/>
    </row>
    <row r="2" spans="2:9" ht="16.5" thickBot="1">
      <c r="B2" s="2"/>
      <c r="G2" s="4" t="e">
        <f>SUM(G8:G10)</f>
        <v>#REF!</v>
      </c>
      <c r="H2" s="5">
        <f>SUM(H8:H10)</f>
        <v>111653</v>
      </c>
      <c r="I2" s="5"/>
    </row>
    <row r="3" spans="1:11" ht="16.5" thickBot="1">
      <c r="A3" s="55"/>
      <c r="B3" s="6"/>
      <c r="C3" s="56"/>
      <c r="D3" s="56"/>
      <c r="E3" s="57"/>
      <c r="F3" s="58"/>
      <c r="G3" s="509" t="s">
        <v>58</v>
      </c>
      <c r="H3" s="510"/>
      <c r="I3" s="510"/>
      <c r="J3" s="510"/>
      <c r="K3" s="511"/>
    </row>
    <row r="4" spans="1:11" ht="11.25" customHeight="1">
      <c r="A4" s="59"/>
      <c r="B4" s="60" t="s">
        <v>21</v>
      </c>
      <c r="C4" s="61" t="s">
        <v>22</v>
      </c>
      <c r="D4" s="503" t="s">
        <v>23</v>
      </c>
      <c r="E4" s="504"/>
      <c r="F4" s="505"/>
      <c r="G4" s="62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5" customHeight="1">
      <c r="A5" s="59"/>
      <c r="B5" s="60" t="s">
        <v>24</v>
      </c>
      <c r="C5" s="61" t="s">
        <v>25</v>
      </c>
      <c r="D5" s="506"/>
      <c r="E5" s="507"/>
      <c r="F5" s="508"/>
      <c r="G5" s="212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3.5" thickBot="1">
      <c r="A6" s="124"/>
      <c r="B6" s="60" t="s">
        <v>28</v>
      </c>
      <c r="C6" s="61" t="s">
        <v>29</v>
      </c>
      <c r="D6" s="506"/>
      <c r="E6" s="507"/>
      <c r="F6" s="508"/>
      <c r="G6" s="404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52">
        <v>1</v>
      </c>
      <c r="B7" s="237" t="s">
        <v>209</v>
      </c>
      <c r="C7" s="232"/>
      <c r="D7" s="233"/>
      <c r="E7" s="233"/>
      <c r="F7" s="234"/>
      <c r="G7" s="243" t="e">
        <f>G11+G28</f>
        <v>#REF!</v>
      </c>
      <c r="H7" s="303">
        <f>SUM(H8:H10)</f>
        <v>111653</v>
      </c>
      <c r="I7" s="303">
        <f>SUM(I8:I10)</f>
        <v>111653</v>
      </c>
      <c r="J7" s="303">
        <f>SUM(J8:J10)</f>
        <v>0</v>
      </c>
      <c r="K7" s="303">
        <f>SUM(K8:K10)</f>
        <v>111653</v>
      </c>
    </row>
    <row r="8" spans="1:11" ht="15">
      <c r="A8" s="52">
        <f>A7+1</f>
        <v>2</v>
      </c>
      <c r="B8" s="300" t="s">
        <v>30</v>
      </c>
      <c r="C8" s="288" t="s">
        <v>31</v>
      </c>
      <c r="D8" s="289"/>
      <c r="E8" s="290"/>
      <c r="F8" s="291"/>
      <c r="G8" s="301" t="e">
        <f>G12+G29</f>
        <v>#REF!</v>
      </c>
      <c r="H8" s="304">
        <f>H12+H29</f>
        <v>111653</v>
      </c>
      <c r="I8" s="304">
        <f>I12+I29</f>
        <v>111653</v>
      </c>
      <c r="J8" s="304">
        <f>J12+J29</f>
        <v>0</v>
      </c>
      <c r="K8" s="304">
        <f>K12+K29</f>
        <v>111653</v>
      </c>
    </row>
    <row r="9" spans="1:11" ht="15">
      <c r="A9" s="52">
        <f aca="true" t="shared" si="0" ref="A9:A31">A8+1</f>
        <v>3</v>
      </c>
      <c r="B9" s="300" t="s">
        <v>32</v>
      </c>
      <c r="C9" s="288" t="s">
        <v>33</v>
      </c>
      <c r="D9" s="289"/>
      <c r="E9" s="290"/>
      <c r="F9" s="291"/>
      <c r="G9" s="301" t="e">
        <f>#REF!</f>
        <v>#REF!</v>
      </c>
      <c r="H9" s="304">
        <f>H24</f>
        <v>0</v>
      </c>
      <c r="I9" s="304">
        <f>I24</f>
        <v>0</v>
      </c>
      <c r="J9" s="304">
        <f>J24</f>
        <v>0</v>
      </c>
      <c r="K9" s="304">
        <f>K24</f>
        <v>0</v>
      </c>
    </row>
    <row r="10" spans="1:11" ht="15.75" thickBot="1">
      <c r="A10" s="52">
        <f t="shared" si="0"/>
        <v>4</v>
      </c>
      <c r="B10" s="409"/>
      <c r="C10" s="410" t="s">
        <v>34</v>
      </c>
      <c r="D10" s="411"/>
      <c r="E10" s="412"/>
      <c r="F10" s="413"/>
      <c r="G10" s="408">
        <v>0</v>
      </c>
      <c r="H10" s="421">
        <v>0</v>
      </c>
      <c r="I10" s="421">
        <v>0</v>
      </c>
      <c r="J10" s="421">
        <v>0</v>
      </c>
      <c r="K10" s="421">
        <v>0</v>
      </c>
    </row>
    <row r="11" spans="1:11" ht="12.75">
      <c r="A11" s="52">
        <f t="shared" si="0"/>
        <v>5</v>
      </c>
      <c r="B11" s="265">
        <v>1</v>
      </c>
      <c r="C11" s="109" t="s">
        <v>208</v>
      </c>
      <c r="D11" s="139"/>
      <c r="E11" s="139"/>
      <c r="F11" s="140"/>
      <c r="G11" s="248" t="e">
        <f>SUM(G13)+#REF!</f>
        <v>#REF!</v>
      </c>
      <c r="H11" s="249">
        <f aca="true" t="shared" si="1" ref="H11:K12">H12</f>
        <v>104653</v>
      </c>
      <c r="I11" s="249">
        <f t="shared" si="1"/>
        <v>104653</v>
      </c>
      <c r="J11" s="249">
        <f t="shared" si="1"/>
        <v>0</v>
      </c>
      <c r="K11" s="249">
        <f t="shared" si="1"/>
        <v>104653</v>
      </c>
    </row>
    <row r="12" spans="1:13" s="10" customFormat="1" ht="12.75">
      <c r="A12" s="52">
        <f t="shared" si="0"/>
        <v>6</v>
      </c>
      <c r="B12" s="127"/>
      <c r="C12" s="90"/>
      <c r="D12" s="260" t="s">
        <v>31</v>
      </c>
      <c r="E12" s="258"/>
      <c r="F12" s="259"/>
      <c r="G12" s="117" t="e">
        <f>G13</f>
        <v>#REF!</v>
      </c>
      <c r="H12" s="214">
        <f t="shared" si="1"/>
        <v>104653</v>
      </c>
      <c r="I12" s="214">
        <f t="shared" si="1"/>
        <v>104653</v>
      </c>
      <c r="J12" s="214">
        <f t="shared" si="1"/>
        <v>0</v>
      </c>
      <c r="K12" s="214">
        <f t="shared" si="1"/>
        <v>104653</v>
      </c>
      <c r="M12" s="39"/>
    </row>
    <row r="13" spans="1:11" ht="12.75">
      <c r="A13" s="52">
        <f t="shared" si="0"/>
        <v>7</v>
      </c>
      <c r="B13" s="128"/>
      <c r="C13" s="129" t="s">
        <v>85</v>
      </c>
      <c r="D13" s="262" t="s">
        <v>86</v>
      </c>
      <c r="E13" s="219"/>
      <c r="F13" s="220"/>
      <c r="G13" s="92" t="e">
        <f>SUM(G18:G19)</f>
        <v>#REF!</v>
      </c>
      <c r="H13" s="82">
        <f>SUM(H14:H23)</f>
        <v>104653</v>
      </c>
      <c r="I13" s="82">
        <f>SUM(I14:I23)</f>
        <v>104653</v>
      </c>
      <c r="J13" s="82">
        <f>SUM(J14:J23)</f>
        <v>0</v>
      </c>
      <c r="K13" s="82">
        <f>SUM(K14:K23)</f>
        <v>104653</v>
      </c>
    </row>
    <row r="14" spans="1:11" ht="12.75">
      <c r="A14" s="52">
        <f t="shared" si="0"/>
        <v>8</v>
      </c>
      <c r="B14" s="128"/>
      <c r="C14" s="207" t="s">
        <v>62</v>
      </c>
      <c r="D14" s="202" t="s">
        <v>35</v>
      </c>
      <c r="E14" s="473" t="s">
        <v>108</v>
      </c>
      <c r="F14" s="474"/>
      <c r="G14" s="130"/>
      <c r="H14" s="345">
        <v>8550</v>
      </c>
      <c r="I14" s="345">
        <v>8550</v>
      </c>
      <c r="J14" s="44"/>
      <c r="K14" s="345">
        <f>I14+J14</f>
        <v>8550</v>
      </c>
    </row>
    <row r="15" spans="1:11" ht="12.75">
      <c r="A15" s="52">
        <f t="shared" si="0"/>
        <v>9</v>
      </c>
      <c r="B15" s="128"/>
      <c r="C15" s="207" t="s">
        <v>62</v>
      </c>
      <c r="D15" s="202" t="s">
        <v>38</v>
      </c>
      <c r="E15" s="275" t="s">
        <v>2</v>
      </c>
      <c r="F15" s="475"/>
      <c r="G15" s="130"/>
      <c r="H15" s="345">
        <v>3050</v>
      </c>
      <c r="I15" s="345">
        <v>3050</v>
      </c>
      <c r="J15" s="44"/>
      <c r="K15" s="345">
        <f aca="true" t="shared" si="2" ref="K15:K22">I15+J15</f>
        <v>3050</v>
      </c>
    </row>
    <row r="16" spans="1:11" ht="12.75">
      <c r="A16" s="52">
        <f>A15+1</f>
        <v>10</v>
      </c>
      <c r="B16" s="128"/>
      <c r="C16" s="207" t="s">
        <v>42</v>
      </c>
      <c r="D16" s="202" t="s">
        <v>39</v>
      </c>
      <c r="E16" s="275" t="s">
        <v>130</v>
      </c>
      <c r="F16" s="475"/>
      <c r="G16" s="130"/>
      <c r="H16" s="345">
        <v>3000</v>
      </c>
      <c r="I16" s="345">
        <v>3000</v>
      </c>
      <c r="J16" s="345"/>
      <c r="K16" s="345">
        <f t="shared" si="2"/>
        <v>3000</v>
      </c>
    </row>
    <row r="17" spans="1:11" ht="12.75">
      <c r="A17" s="52">
        <f t="shared" si="0"/>
        <v>11</v>
      </c>
      <c r="B17" s="128"/>
      <c r="C17" s="207" t="s">
        <v>42</v>
      </c>
      <c r="D17" s="202" t="s">
        <v>51</v>
      </c>
      <c r="E17" s="275" t="s">
        <v>131</v>
      </c>
      <c r="F17" s="475"/>
      <c r="G17" s="130"/>
      <c r="H17" s="345">
        <v>1200</v>
      </c>
      <c r="I17" s="345">
        <v>1200</v>
      </c>
      <c r="J17" s="44"/>
      <c r="K17" s="345">
        <f t="shared" si="2"/>
        <v>1200</v>
      </c>
    </row>
    <row r="18" spans="1:11" ht="12.75">
      <c r="A18" s="52">
        <v>12</v>
      </c>
      <c r="B18" s="128"/>
      <c r="C18" s="207" t="s">
        <v>42</v>
      </c>
      <c r="D18" s="202" t="s">
        <v>52</v>
      </c>
      <c r="E18" s="276" t="s">
        <v>87</v>
      </c>
      <c r="F18" s="476"/>
      <c r="G18" s="199" t="e">
        <f>ROUND(#REF!/30.126,1)</f>
        <v>#REF!</v>
      </c>
      <c r="H18" s="345">
        <v>73430</v>
      </c>
      <c r="I18" s="345">
        <v>73430</v>
      </c>
      <c r="J18" s="44"/>
      <c r="K18" s="345">
        <f t="shared" si="2"/>
        <v>73430</v>
      </c>
    </row>
    <row r="19" spans="1:11" ht="12.75">
      <c r="A19" s="52">
        <v>13</v>
      </c>
      <c r="B19" s="128"/>
      <c r="C19" s="207" t="s">
        <v>42</v>
      </c>
      <c r="D19" s="202" t="s">
        <v>53</v>
      </c>
      <c r="E19" s="276" t="s">
        <v>132</v>
      </c>
      <c r="F19" s="476"/>
      <c r="G19" s="199" t="e">
        <f>ROUND(#REF!/30.126,1)</f>
        <v>#REF!</v>
      </c>
      <c r="H19" s="345">
        <v>5000</v>
      </c>
      <c r="I19" s="345">
        <v>5000</v>
      </c>
      <c r="J19" s="44"/>
      <c r="K19" s="345">
        <f t="shared" si="2"/>
        <v>5000</v>
      </c>
    </row>
    <row r="20" spans="1:11" ht="12.75">
      <c r="A20" s="52">
        <v>14</v>
      </c>
      <c r="B20" s="128"/>
      <c r="C20" s="207" t="s">
        <v>42</v>
      </c>
      <c r="D20" s="202" t="s">
        <v>70</v>
      </c>
      <c r="E20" s="276" t="s">
        <v>133</v>
      </c>
      <c r="F20" s="476"/>
      <c r="G20" s="199"/>
      <c r="H20" s="345">
        <v>5000</v>
      </c>
      <c r="I20" s="345">
        <v>5000</v>
      </c>
      <c r="J20" s="44"/>
      <c r="K20" s="345">
        <f t="shared" si="2"/>
        <v>5000</v>
      </c>
    </row>
    <row r="21" spans="1:11" ht="12.75">
      <c r="A21" s="52">
        <v>15</v>
      </c>
      <c r="B21" s="128"/>
      <c r="C21" s="207" t="s">
        <v>42</v>
      </c>
      <c r="D21" s="202" t="s">
        <v>72</v>
      </c>
      <c r="E21" s="282" t="s">
        <v>239</v>
      </c>
      <c r="F21" s="309"/>
      <c r="G21" s="199"/>
      <c r="H21" s="345">
        <v>5000</v>
      </c>
      <c r="I21" s="345">
        <v>5000</v>
      </c>
      <c r="J21" s="44"/>
      <c r="K21" s="345">
        <f t="shared" si="2"/>
        <v>5000</v>
      </c>
    </row>
    <row r="22" spans="1:11" ht="12.75">
      <c r="A22" s="52">
        <v>16</v>
      </c>
      <c r="B22" s="128"/>
      <c r="C22" s="207" t="s">
        <v>37</v>
      </c>
      <c r="D22" s="202" t="s">
        <v>73</v>
      </c>
      <c r="E22" s="282" t="s">
        <v>223</v>
      </c>
      <c r="F22" s="309"/>
      <c r="G22" s="199"/>
      <c r="H22" s="345">
        <v>423</v>
      </c>
      <c r="I22" s="345">
        <v>423</v>
      </c>
      <c r="J22" s="44"/>
      <c r="K22" s="345">
        <f t="shared" si="2"/>
        <v>423</v>
      </c>
    </row>
    <row r="23" spans="1:11" ht="12.75">
      <c r="A23" s="52">
        <v>17</v>
      </c>
      <c r="B23" s="81"/>
      <c r="C23" s="200"/>
      <c r="D23" s="202" t="s">
        <v>75</v>
      </c>
      <c r="E23" s="276" t="s">
        <v>264</v>
      </c>
      <c r="F23" s="476"/>
      <c r="G23" s="199"/>
      <c r="H23" s="345">
        <v>0</v>
      </c>
      <c r="I23" s="345">
        <v>0</v>
      </c>
      <c r="J23" s="345"/>
      <c r="K23" s="345"/>
    </row>
    <row r="24" spans="1:11" ht="12.75">
      <c r="A24" s="52">
        <v>18</v>
      </c>
      <c r="B24" s="81"/>
      <c r="C24" s="31"/>
      <c r="D24" s="260" t="s">
        <v>33</v>
      </c>
      <c r="E24" s="258"/>
      <c r="F24" s="259"/>
      <c r="G24" s="117">
        <f>G26</f>
        <v>0</v>
      </c>
      <c r="H24" s="214">
        <f>SUM(H26:H27)</f>
        <v>0</v>
      </c>
      <c r="I24" s="214">
        <f>SUM(I25:I27)</f>
        <v>0</v>
      </c>
      <c r="J24" s="214">
        <f>SUM(J26:J27)</f>
        <v>0</v>
      </c>
      <c r="K24" s="214">
        <f>SUM(K25:K27)</f>
        <v>0</v>
      </c>
    </row>
    <row r="25" spans="1:11" ht="12.75">
      <c r="A25" s="52">
        <f t="shared" si="0"/>
        <v>19</v>
      </c>
      <c r="B25" s="81"/>
      <c r="C25" s="104"/>
      <c r="D25" s="261"/>
      <c r="E25" s="262"/>
      <c r="F25" s="91"/>
      <c r="G25" s="92">
        <f>SUM(G26:G30)</f>
        <v>234.29999999999998</v>
      </c>
      <c r="H25" s="82">
        <f>SUM(H26:H27)</f>
        <v>0</v>
      </c>
      <c r="I25" s="82">
        <f>I26</f>
        <v>0</v>
      </c>
      <c r="J25" s="82">
        <f>SUM(J26:J27)</f>
        <v>0</v>
      </c>
      <c r="K25" s="82">
        <f>K26</f>
        <v>0</v>
      </c>
    </row>
    <row r="26" spans="1:11" ht="12.75">
      <c r="A26" s="52">
        <f t="shared" si="0"/>
        <v>20</v>
      </c>
      <c r="B26" s="128"/>
      <c r="C26" s="207"/>
      <c r="D26" s="202"/>
      <c r="E26" s="276"/>
      <c r="F26" s="280"/>
      <c r="G26" s="41"/>
      <c r="H26" s="44"/>
      <c r="I26" s="345"/>
      <c r="J26" s="345"/>
      <c r="K26" s="345"/>
    </row>
    <row r="27" spans="1:11" ht="12.75">
      <c r="A27" s="52">
        <f t="shared" si="0"/>
        <v>21</v>
      </c>
      <c r="B27" s="128"/>
      <c r="C27" s="207"/>
      <c r="D27" s="202"/>
      <c r="E27" s="282"/>
      <c r="F27" s="281"/>
      <c r="G27" s="41"/>
      <c r="H27" s="44"/>
      <c r="I27" s="345"/>
      <c r="J27" s="345"/>
      <c r="K27" s="345"/>
    </row>
    <row r="28" spans="1:11" ht="12.75">
      <c r="A28" s="52">
        <f t="shared" si="0"/>
        <v>22</v>
      </c>
      <c r="B28" s="265">
        <v>2</v>
      </c>
      <c r="C28" s="131" t="s">
        <v>88</v>
      </c>
      <c r="D28" s="139"/>
      <c r="E28" s="139"/>
      <c r="F28" s="140"/>
      <c r="G28" s="248">
        <f>SUM(G30)</f>
        <v>78.1</v>
      </c>
      <c r="H28" s="249">
        <f>H29</f>
        <v>7000</v>
      </c>
      <c r="I28" s="249">
        <f aca="true" t="shared" si="3" ref="I28:K30">I29</f>
        <v>7000</v>
      </c>
      <c r="J28" s="249">
        <f t="shared" si="3"/>
        <v>0</v>
      </c>
      <c r="K28" s="249">
        <f t="shared" si="3"/>
        <v>7000</v>
      </c>
    </row>
    <row r="29" spans="1:13" s="10" customFormat="1" ht="12.75">
      <c r="A29" s="52">
        <f t="shared" si="0"/>
        <v>23</v>
      </c>
      <c r="B29" s="127"/>
      <c r="C29" s="132"/>
      <c r="D29" s="260" t="s">
        <v>31</v>
      </c>
      <c r="E29" s="258"/>
      <c r="F29" s="259"/>
      <c r="G29" s="117">
        <f>G30</f>
        <v>78.1</v>
      </c>
      <c r="H29" s="214">
        <f>H30</f>
        <v>7000</v>
      </c>
      <c r="I29" s="214">
        <f t="shared" si="3"/>
        <v>7000</v>
      </c>
      <c r="J29" s="214">
        <f t="shared" si="3"/>
        <v>0</v>
      </c>
      <c r="K29" s="214">
        <f t="shared" si="3"/>
        <v>7000</v>
      </c>
      <c r="M29" s="39"/>
    </row>
    <row r="30" spans="1:11" ht="12.75">
      <c r="A30" s="52">
        <f t="shared" si="0"/>
        <v>24</v>
      </c>
      <c r="B30" s="128"/>
      <c r="C30" s="133" t="s">
        <v>89</v>
      </c>
      <c r="D30" s="262" t="s">
        <v>88</v>
      </c>
      <c r="E30" s="219"/>
      <c r="F30" s="220"/>
      <c r="G30" s="92">
        <f>G31</f>
        <v>78.1</v>
      </c>
      <c r="H30" s="82">
        <f>SUM(H31)</f>
        <v>7000</v>
      </c>
      <c r="I30" s="82">
        <f t="shared" si="3"/>
        <v>7000</v>
      </c>
      <c r="J30" s="82">
        <f>J31</f>
        <v>0</v>
      </c>
      <c r="K30" s="82">
        <f t="shared" si="3"/>
        <v>7000</v>
      </c>
    </row>
    <row r="31" spans="1:13" s="10" customFormat="1" ht="13.5" thickBot="1">
      <c r="A31" s="172">
        <f t="shared" si="0"/>
        <v>25</v>
      </c>
      <c r="B31" s="134"/>
      <c r="C31" s="223" t="s">
        <v>42</v>
      </c>
      <c r="D31" s="457">
        <v>1</v>
      </c>
      <c r="E31" s="477" t="s">
        <v>90</v>
      </c>
      <c r="F31" s="478"/>
      <c r="G31" s="479">
        <v>78.1</v>
      </c>
      <c r="H31" s="370">
        <v>7000</v>
      </c>
      <c r="I31" s="370">
        <v>7000</v>
      </c>
      <c r="J31" s="370">
        <v>0</v>
      </c>
      <c r="K31" s="370">
        <f>I31+J31</f>
        <v>7000</v>
      </c>
      <c r="M31" s="39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2" r:id="rId1"/>
  <headerFooter alignWithMargins="0">
    <oddHeader>&amp;C&amp;"Arial,Tučné"&amp;14  Programový rozpočet obce Kanianka 
úprava č.1 k 2016 v EUR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3"/>
  <sheetViews>
    <sheetView view="pageLayout" workbookViewId="0" topLeftCell="A1">
      <selection activeCell="E28" sqref="E28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8.00390625" style="0" customWidth="1"/>
    <col min="4" max="4" width="3.421875" style="0" customWidth="1"/>
    <col min="5" max="5" width="31.57421875" style="0" customWidth="1"/>
    <col min="6" max="6" width="14.7109375" style="0" customWidth="1"/>
    <col min="7" max="7" width="11.7109375" style="0" hidden="1" customWidth="1"/>
    <col min="8" max="9" width="11.421875" style="14" customWidth="1"/>
    <col min="10" max="10" width="10.57421875" style="0" customWidth="1"/>
    <col min="11" max="11" width="13.00390625" style="350" customWidth="1"/>
    <col min="13" max="13" width="9.140625" style="42" customWidth="1"/>
  </cols>
  <sheetData>
    <row r="1" spans="1:9" ht="15.75">
      <c r="A1" s="2" t="s">
        <v>134</v>
      </c>
      <c r="E1" s="3"/>
      <c r="F1" s="3"/>
      <c r="G1" s="26" t="e">
        <f>G2-G7</f>
        <v>#REF!</v>
      </c>
      <c r="H1" s="30">
        <f>H2-H7</f>
        <v>0</v>
      </c>
      <c r="I1" s="30"/>
    </row>
    <row r="2" spans="2:9" ht="16.5" thickBot="1">
      <c r="B2" s="2"/>
      <c r="G2" s="4" t="e">
        <f>SUM(G8:G10)</f>
        <v>#REF!</v>
      </c>
      <c r="H2" s="5">
        <f>SUM(H8:H10)</f>
        <v>544569</v>
      </c>
      <c r="I2" s="5"/>
    </row>
    <row r="3" spans="1:11" ht="16.5" thickBot="1">
      <c r="A3" s="55"/>
      <c r="B3" s="6"/>
      <c r="C3" s="56"/>
      <c r="D3" s="56"/>
      <c r="E3" s="57"/>
      <c r="F3" s="57"/>
      <c r="G3" s="514" t="s">
        <v>58</v>
      </c>
      <c r="H3" s="515"/>
      <c r="I3" s="515"/>
      <c r="J3" s="515"/>
      <c r="K3" s="516"/>
    </row>
    <row r="4" spans="1:11" ht="15.75" customHeight="1">
      <c r="A4" s="59"/>
      <c r="B4" s="60" t="s">
        <v>21</v>
      </c>
      <c r="C4" s="61" t="s">
        <v>22</v>
      </c>
      <c r="D4" s="503" t="s">
        <v>23</v>
      </c>
      <c r="E4" s="504"/>
      <c r="F4" s="504"/>
      <c r="G4" s="62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2" customHeight="1">
      <c r="A5" s="59"/>
      <c r="B5" s="60" t="s">
        <v>24</v>
      </c>
      <c r="C5" s="61" t="s">
        <v>25</v>
      </c>
      <c r="D5" s="506"/>
      <c r="E5" s="507"/>
      <c r="F5" s="507"/>
      <c r="G5" s="212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3.5" thickBot="1">
      <c r="A6" s="124"/>
      <c r="B6" s="125" t="s">
        <v>28</v>
      </c>
      <c r="C6" s="126" t="s">
        <v>29</v>
      </c>
      <c r="D6" s="512"/>
      <c r="E6" s="513"/>
      <c r="F6" s="513"/>
      <c r="G6" s="404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64">
        <v>1</v>
      </c>
      <c r="B7" s="237" t="s">
        <v>135</v>
      </c>
      <c r="C7" s="232"/>
      <c r="D7" s="233"/>
      <c r="E7" s="233"/>
      <c r="F7" s="233"/>
      <c r="G7" s="241" t="e">
        <f>G11+G20</f>
        <v>#REF!</v>
      </c>
      <c r="H7" s="303">
        <f>SUM(H8:H10)</f>
        <v>544569</v>
      </c>
      <c r="I7" s="303">
        <f>SUM(I8:I10)</f>
        <v>544569</v>
      </c>
      <c r="J7" s="303">
        <f>SUM(J8:J10)</f>
        <v>41200</v>
      </c>
      <c r="K7" s="303">
        <f>SUM(K8:K10)</f>
        <v>585769</v>
      </c>
    </row>
    <row r="8" spans="1:11" ht="15">
      <c r="A8" s="52">
        <f aca="true" t="shared" si="0" ref="A8:A15">A7+1</f>
        <v>2</v>
      </c>
      <c r="B8" s="287" t="s">
        <v>30</v>
      </c>
      <c r="C8" s="288" t="s">
        <v>31</v>
      </c>
      <c r="D8" s="289"/>
      <c r="E8" s="290"/>
      <c r="F8" s="290"/>
      <c r="G8" s="301" t="e">
        <f>G12+#REF!</f>
        <v>#REF!</v>
      </c>
      <c r="H8" s="304">
        <f>H12+H29+H37+H55+H68+H77</f>
        <v>207699</v>
      </c>
      <c r="I8" s="304">
        <f>I12+I29+I37+I55+I68+I77</f>
        <v>207699</v>
      </c>
      <c r="J8" s="304">
        <f>J12+J29+J37+J55+J68+J77</f>
        <v>0</v>
      </c>
      <c r="K8" s="304">
        <f>K12+K29+K37+K55+K68+K77</f>
        <v>207699</v>
      </c>
    </row>
    <row r="9" spans="1:11" ht="15">
      <c r="A9" s="52">
        <f t="shared" si="0"/>
        <v>3</v>
      </c>
      <c r="B9" s="287" t="s">
        <v>32</v>
      </c>
      <c r="C9" s="288" t="s">
        <v>33</v>
      </c>
      <c r="D9" s="289"/>
      <c r="E9" s="290"/>
      <c r="F9" s="290"/>
      <c r="G9" s="301" t="e">
        <f>G21</f>
        <v>#REF!</v>
      </c>
      <c r="H9" s="304">
        <f>H21+H33+H49+H63+H72+H82</f>
        <v>336870</v>
      </c>
      <c r="I9" s="304">
        <f>I21+I33+I49+I63+I72+I82</f>
        <v>336870</v>
      </c>
      <c r="J9" s="304">
        <f>J21+J33+J49+J63+J72+J82</f>
        <v>41200</v>
      </c>
      <c r="K9" s="304">
        <f>K21+K33+K49+K63+K72+K82</f>
        <v>378070</v>
      </c>
    </row>
    <row r="10" spans="1:11" ht="15.75" thickBot="1">
      <c r="A10" s="52">
        <f t="shared" si="0"/>
        <v>4</v>
      </c>
      <c r="B10" s="409"/>
      <c r="C10" s="410" t="s">
        <v>34</v>
      </c>
      <c r="D10" s="411"/>
      <c r="E10" s="412"/>
      <c r="F10" s="412"/>
      <c r="G10" s="408">
        <v>0</v>
      </c>
      <c r="H10" s="421">
        <v>0</v>
      </c>
      <c r="I10" s="421">
        <v>0</v>
      </c>
      <c r="J10" s="421">
        <v>0</v>
      </c>
      <c r="K10" s="421">
        <v>0</v>
      </c>
    </row>
    <row r="11" spans="1:11" ht="12.75">
      <c r="A11" s="52">
        <f t="shared" si="0"/>
        <v>5</v>
      </c>
      <c r="B11" s="138">
        <v>1</v>
      </c>
      <c r="C11" s="101" t="s">
        <v>91</v>
      </c>
      <c r="D11" s="139"/>
      <c r="E11" s="139"/>
      <c r="F11" s="139"/>
      <c r="G11" s="248" t="e">
        <f>G13</f>
        <v>#REF!</v>
      </c>
      <c r="H11" s="249">
        <f aca="true" t="shared" si="1" ref="H11:K12">H12</f>
        <v>123500</v>
      </c>
      <c r="I11" s="415">
        <f t="shared" si="1"/>
        <v>123500</v>
      </c>
      <c r="J11" s="249">
        <f t="shared" si="1"/>
        <v>0</v>
      </c>
      <c r="K11" s="415">
        <f t="shared" si="1"/>
        <v>123500</v>
      </c>
    </row>
    <row r="12" spans="1:13" s="10" customFormat="1" ht="12.75">
      <c r="A12" s="52">
        <f t="shared" si="0"/>
        <v>6</v>
      </c>
      <c r="B12" s="102"/>
      <c r="C12" s="97"/>
      <c r="D12" s="260" t="s">
        <v>31</v>
      </c>
      <c r="E12" s="258"/>
      <c r="F12" s="258"/>
      <c r="G12" s="117" t="e">
        <f>G13</f>
        <v>#REF!</v>
      </c>
      <c r="H12" s="214">
        <f t="shared" si="1"/>
        <v>123500</v>
      </c>
      <c r="I12" s="416">
        <f t="shared" si="1"/>
        <v>123500</v>
      </c>
      <c r="J12" s="214">
        <f t="shared" si="1"/>
        <v>0</v>
      </c>
      <c r="K12" s="416">
        <f t="shared" si="1"/>
        <v>123500</v>
      </c>
      <c r="M12" s="39"/>
    </row>
    <row r="13" spans="1:11" ht="12.75">
      <c r="A13" s="52">
        <f t="shared" si="0"/>
        <v>7</v>
      </c>
      <c r="B13" s="81"/>
      <c r="C13" s="104" t="s">
        <v>179</v>
      </c>
      <c r="D13" s="262" t="s">
        <v>92</v>
      </c>
      <c r="E13" s="262"/>
      <c r="F13" s="262"/>
      <c r="G13" s="92" t="e">
        <f>SUM(G14:G14)</f>
        <v>#REF!</v>
      </c>
      <c r="H13" s="82">
        <f>SUM(H14:H19)</f>
        <v>123500</v>
      </c>
      <c r="I13" s="82">
        <f>SUM(I14:I19)</f>
        <v>123500</v>
      </c>
      <c r="J13" s="82">
        <f>SUM(J14:J19)</f>
        <v>0</v>
      </c>
      <c r="K13" s="82">
        <f>SUM(K14:K19)</f>
        <v>123500</v>
      </c>
    </row>
    <row r="14" spans="1:11" ht="12.75">
      <c r="A14" s="52">
        <f t="shared" si="0"/>
        <v>8</v>
      </c>
      <c r="B14" s="81"/>
      <c r="C14" s="200" t="s">
        <v>42</v>
      </c>
      <c r="D14" s="202" t="s">
        <v>35</v>
      </c>
      <c r="E14" s="217" t="s">
        <v>82</v>
      </c>
      <c r="F14" s="449"/>
      <c r="G14" s="199" t="e">
        <f>ROUND(#REF!/30.126,1)</f>
        <v>#REF!</v>
      </c>
      <c r="H14" s="345">
        <v>2000</v>
      </c>
      <c r="I14" s="345">
        <v>2000</v>
      </c>
      <c r="J14" s="428">
        <v>0</v>
      </c>
      <c r="K14" s="345">
        <f aca="true" t="shared" si="2" ref="K14:K19">I14+J14</f>
        <v>2000</v>
      </c>
    </row>
    <row r="15" spans="1:11" ht="12.75">
      <c r="A15" s="52">
        <f t="shared" si="0"/>
        <v>9</v>
      </c>
      <c r="B15" s="81"/>
      <c r="C15" s="200" t="s">
        <v>42</v>
      </c>
      <c r="D15" s="202" t="s">
        <v>38</v>
      </c>
      <c r="E15" s="192" t="s">
        <v>131</v>
      </c>
      <c r="F15" s="198"/>
      <c r="G15" s="199"/>
      <c r="H15" s="345">
        <v>2000</v>
      </c>
      <c r="I15" s="345">
        <v>2000</v>
      </c>
      <c r="J15" s="44">
        <v>0</v>
      </c>
      <c r="K15" s="345">
        <f t="shared" si="2"/>
        <v>2000</v>
      </c>
    </row>
    <row r="16" spans="1:13" ht="12.75">
      <c r="A16" s="52">
        <f>A15+1</f>
        <v>10</v>
      </c>
      <c r="B16" s="81"/>
      <c r="C16" s="200" t="s">
        <v>42</v>
      </c>
      <c r="D16" s="202" t="s">
        <v>39</v>
      </c>
      <c r="E16" s="192" t="s">
        <v>136</v>
      </c>
      <c r="F16" s="198"/>
      <c r="G16" s="199"/>
      <c r="H16" s="345">
        <v>2500</v>
      </c>
      <c r="I16" s="345">
        <v>2500</v>
      </c>
      <c r="J16" s="44">
        <v>0</v>
      </c>
      <c r="K16" s="345">
        <f t="shared" si="2"/>
        <v>2500</v>
      </c>
      <c r="M16" s="426"/>
    </row>
    <row r="17" spans="1:11" ht="12.75">
      <c r="A17" s="52">
        <f>A16+1</f>
        <v>11</v>
      </c>
      <c r="B17" s="81"/>
      <c r="C17" s="200" t="s">
        <v>42</v>
      </c>
      <c r="D17" s="202" t="s">
        <v>51</v>
      </c>
      <c r="E17" s="195" t="s">
        <v>265</v>
      </c>
      <c r="G17" s="384"/>
      <c r="H17" s="434">
        <v>10000</v>
      </c>
      <c r="I17" s="434">
        <v>10000</v>
      </c>
      <c r="J17" s="44">
        <v>0</v>
      </c>
      <c r="K17" s="345">
        <f t="shared" si="2"/>
        <v>10000</v>
      </c>
    </row>
    <row r="18" spans="1:11" ht="12.75">
      <c r="A18" s="52">
        <f>A17+1</f>
        <v>12</v>
      </c>
      <c r="B18" s="81"/>
      <c r="C18" s="200" t="s">
        <v>42</v>
      </c>
      <c r="D18" s="202" t="s">
        <v>52</v>
      </c>
      <c r="E18" s="193" t="s">
        <v>236</v>
      </c>
      <c r="F18" s="480"/>
      <c r="G18" s="199"/>
      <c r="H18" s="345">
        <v>7000</v>
      </c>
      <c r="I18" s="345">
        <v>7000</v>
      </c>
      <c r="J18" s="44"/>
      <c r="K18" s="345">
        <f t="shared" si="2"/>
        <v>7000</v>
      </c>
    </row>
    <row r="19" spans="1:11" ht="13.5" customHeight="1">
      <c r="A19" s="52">
        <f>A18+1</f>
        <v>13</v>
      </c>
      <c r="B19" s="81"/>
      <c r="C19" s="200" t="s">
        <v>222</v>
      </c>
      <c r="D19" s="221" t="s">
        <v>53</v>
      </c>
      <c r="E19" s="423" t="s">
        <v>279</v>
      </c>
      <c r="F19" s="466"/>
      <c r="G19" s="199"/>
      <c r="H19" s="345">
        <v>100000</v>
      </c>
      <c r="I19" s="345">
        <v>100000</v>
      </c>
      <c r="J19" s="428"/>
      <c r="K19" s="345">
        <f t="shared" si="2"/>
        <v>100000</v>
      </c>
    </row>
    <row r="20" spans="1:11" ht="12.75">
      <c r="A20" s="52">
        <f aca="true" t="shared" si="3" ref="A20:A72">A19+1</f>
        <v>14</v>
      </c>
      <c r="B20" s="138">
        <v>2</v>
      </c>
      <c r="C20" s="101" t="s">
        <v>93</v>
      </c>
      <c r="D20" s="139"/>
      <c r="E20" s="139"/>
      <c r="F20" s="139"/>
      <c r="G20" s="248" t="e">
        <f>#REF!+G22</f>
        <v>#REF!</v>
      </c>
      <c r="H20" s="249">
        <f aca="true" t="shared" si="4" ref="H20:K21">H21</f>
        <v>298962</v>
      </c>
      <c r="I20" s="415">
        <f t="shared" si="4"/>
        <v>298962</v>
      </c>
      <c r="J20" s="249">
        <f t="shared" si="4"/>
        <v>33640</v>
      </c>
      <c r="K20" s="415">
        <f t="shared" si="4"/>
        <v>332602</v>
      </c>
    </row>
    <row r="21" spans="1:11" ht="12.75">
      <c r="A21" s="52">
        <f t="shared" si="3"/>
        <v>15</v>
      </c>
      <c r="B21" s="81"/>
      <c r="C21" s="31"/>
      <c r="D21" s="260" t="s">
        <v>33</v>
      </c>
      <c r="E21" s="258"/>
      <c r="F21" s="258"/>
      <c r="G21" s="117" t="e">
        <f>G22</f>
        <v>#REF!</v>
      </c>
      <c r="H21" s="214">
        <f t="shared" si="4"/>
        <v>298962</v>
      </c>
      <c r="I21" s="416">
        <f t="shared" si="4"/>
        <v>298962</v>
      </c>
      <c r="J21" s="214">
        <f t="shared" si="4"/>
        <v>33640</v>
      </c>
      <c r="K21" s="416">
        <f t="shared" si="4"/>
        <v>332602</v>
      </c>
    </row>
    <row r="22" spans="1:11" ht="12.75">
      <c r="A22" s="52">
        <f t="shared" si="3"/>
        <v>16</v>
      </c>
      <c r="B22" s="81"/>
      <c r="C22" s="104" t="s">
        <v>179</v>
      </c>
      <c r="D22" s="262" t="s">
        <v>92</v>
      </c>
      <c r="E22" s="262"/>
      <c r="F22" s="219"/>
      <c r="G22" s="94" t="e">
        <f>SUM(G28:G31)</f>
        <v>#REF!</v>
      </c>
      <c r="H22" s="342">
        <f>SUM(H23:H27)</f>
        <v>298962</v>
      </c>
      <c r="I22" s="342">
        <f>SUM(I23:I27)</f>
        <v>298962</v>
      </c>
      <c r="J22" s="342">
        <f>SUM(J23:J27)</f>
        <v>33640</v>
      </c>
      <c r="K22" s="342">
        <f>SUM(K23:K27)</f>
        <v>332602</v>
      </c>
    </row>
    <row r="23" spans="1:13" ht="12.75">
      <c r="A23" s="52">
        <f aca="true" t="shared" si="5" ref="A23:A28">A22+1</f>
        <v>17</v>
      </c>
      <c r="B23" s="81"/>
      <c r="C23" s="481">
        <v>700</v>
      </c>
      <c r="D23" s="221" t="s">
        <v>35</v>
      </c>
      <c r="E23" s="427" t="s">
        <v>288</v>
      </c>
      <c r="F23" s="482"/>
      <c r="G23" s="483"/>
      <c r="H23" s="345">
        <v>28942</v>
      </c>
      <c r="I23" s="345">
        <v>28942</v>
      </c>
      <c r="J23" s="44">
        <v>3640</v>
      </c>
      <c r="K23" s="345">
        <f>I23+J23</f>
        <v>32582</v>
      </c>
      <c r="M23" s="425"/>
    </row>
    <row r="24" spans="1:13" ht="12.75">
      <c r="A24" s="52">
        <f t="shared" si="5"/>
        <v>18</v>
      </c>
      <c r="B24" s="81"/>
      <c r="C24" s="481">
        <v>700</v>
      </c>
      <c r="D24" s="221" t="s">
        <v>38</v>
      </c>
      <c r="E24" s="427" t="s">
        <v>287</v>
      </c>
      <c r="F24" s="482"/>
      <c r="G24" s="483"/>
      <c r="H24" s="345">
        <v>31200</v>
      </c>
      <c r="I24" s="345">
        <v>31200</v>
      </c>
      <c r="J24" s="44">
        <v>0</v>
      </c>
      <c r="K24" s="345">
        <f>I24+J24</f>
        <v>31200</v>
      </c>
      <c r="M24" s="425"/>
    </row>
    <row r="25" spans="1:13" ht="12.75">
      <c r="A25" s="52">
        <f t="shared" si="5"/>
        <v>19</v>
      </c>
      <c r="B25" s="81"/>
      <c r="C25" s="481">
        <v>700</v>
      </c>
      <c r="D25" s="221" t="s">
        <v>39</v>
      </c>
      <c r="E25" s="427" t="s">
        <v>266</v>
      </c>
      <c r="F25" s="482"/>
      <c r="G25" s="199"/>
      <c r="H25" s="345">
        <v>234520</v>
      </c>
      <c r="I25" s="345">
        <v>234520</v>
      </c>
      <c r="J25" s="44">
        <v>0</v>
      </c>
      <c r="K25" s="345">
        <f>I25+J25</f>
        <v>234520</v>
      </c>
      <c r="M25" s="425"/>
    </row>
    <row r="26" spans="1:13" ht="12.75">
      <c r="A26" s="52">
        <f t="shared" si="5"/>
        <v>20</v>
      </c>
      <c r="B26" s="81"/>
      <c r="C26" s="481">
        <v>700</v>
      </c>
      <c r="D26" s="221" t="s">
        <v>51</v>
      </c>
      <c r="E26" s="427" t="s">
        <v>267</v>
      </c>
      <c r="F26" s="482"/>
      <c r="G26" s="199"/>
      <c r="H26" s="345">
        <v>4300</v>
      </c>
      <c r="I26" s="345">
        <v>4300</v>
      </c>
      <c r="J26" s="44">
        <v>0</v>
      </c>
      <c r="K26" s="345">
        <f>I26+J26</f>
        <v>4300</v>
      </c>
      <c r="M26" s="425"/>
    </row>
    <row r="27" spans="1:13" ht="12.75">
      <c r="A27" s="52">
        <f t="shared" si="5"/>
        <v>21</v>
      </c>
      <c r="B27" s="81"/>
      <c r="C27" s="481">
        <v>700</v>
      </c>
      <c r="D27" s="221" t="s">
        <v>52</v>
      </c>
      <c r="E27" s="427" t="s">
        <v>289</v>
      </c>
      <c r="F27" s="374"/>
      <c r="G27" s="199"/>
      <c r="H27" s="345">
        <v>0</v>
      </c>
      <c r="I27" s="345">
        <v>0</v>
      </c>
      <c r="J27" s="44">
        <v>30000</v>
      </c>
      <c r="K27" s="345">
        <f>I27+J27</f>
        <v>30000</v>
      </c>
      <c r="M27" s="425"/>
    </row>
    <row r="28" spans="1:11" ht="12.75">
      <c r="A28" s="52">
        <f t="shared" si="5"/>
        <v>22</v>
      </c>
      <c r="B28" s="138">
        <v>3</v>
      </c>
      <c r="C28" s="101" t="s">
        <v>138</v>
      </c>
      <c r="D28" s="139"/>
      <c r="E28" s="139"/>
      <c r="F28" s="139"/>
      <c r="G28" s="248" t="e">
        <f>#REF!+G31</f>
        <v>#REF!</v>
      </c>
      <c r="H28" s="249">
        <f>SUM(H29+H33)</f>
        <v>10000</v>
      </c>
      <c r="I28" s="249">
        <f>SUM(I29+I33)</f>
        <v>10000</v>
      </c>
      <c r="J28" s="249">
        <f>SUM(J29+J33)</f>
        <v>7560</v>
      </c>
      <c r="K28" s="249">
        <f>SUM(K29+K33)</f>
        <v>17560</v>
      </c>
    </row>
    <row r="29" spans="1:11" ht="12.75">
      <c r="A29" s="52">
        <f t="shared" si="3"/>
        <v>23</v>
      </c>
      <c r="B29" s="102"/>
      <c r="C29" s="97"/>
      <c r="D29" s="260" t="s">
        <v>31</v>
      </c>
      <c r="E29" s="258"/>
      <c r="F29" s="258"/>
      <c r="G29" s="117">
        <f>G30</f>
        <v>0</v>
      </c>
      <c r="H29" s="214">
        <f>H30</f>
        <v>8000</v>
      </c>
      <c r="I29" s="416">
        <f>I30</f>
        <v>8000</v>
      </c>
      <c r="J29" s="214">
        <f>J30</f>
        <v>0</v>
      </c>
      <c r="K29" s="416">
        <f>K30</f>
        <v>8000</v>
      </c>
    </row>
    <row r="30" spans="1:13" s="46" customFormat="1" ht="12.75">
      <c r="A30" s="52">
        <f t="shared" si="3"/>
        <v>24</v>
      </c>
      <c r="B30" s="136"/>
      <c r="C30" s="104" t="s">
        <v>139</v>
      </c>
      <c r="D30" s="262" t="s">
        <v>138</v>
      </c>
      <c r="E30" s="262"/>
      <c r="F30" s="262"/>
      <c r="G30" s="92"/>
      <c r="H30" s="321">
        <f>SUM(H31:H32)</f>
        <v>8000</v>
      </c>
      <c r="I30" s="321">
        <f>SUM(I31:I32)</f>
        <v>8000</v>
      </c>
      <c r="J30" s="321">
        <f>SUM(J31:J32)</f>
        <v>0</v>
      </c>
      <c r="K30" s="321">
        <f>SUM(K31:K32)</f>
        <v>8000</v>
      </c>
      <c r="M30" s="432"/>
    </row>
    <row r="31" spans="1:11" ht="12.75">
      <c r="A31" s="52">
        <f>A30+1</f>
        <v>25</v>
      </c>
      <c r="B31" s="137"/>
      <c r="C31" s="31" t="s">
        <v>42</v>
      </c>
      <c r="D31" s="32" t="s">
        <v>35</v>
      </c>
      <c r="E31" s="278" t="s">
        <v>237</v>
      </c>
      <c r="F31" s="373"/>
      <c r="G31" s="199" t="e">
        <f>ROUND(#REF!/30.126,1)</f>
        <v>#REF!</v>
      </c>
      <c r="H31" s="44">
        <v>8000</v>
      </c>
      <c r="I31" s="345">
        <v>8000</v>
      </c>
      <c r="J31" s="44">
        <v>0</v>
      </c>
      <c r="K31" s="345">
        <f>I31+J31</f>
        <v>8000</v>
      </c>
    </row>
    <row r="32" spans="1:11" ht="12.75">
      <c r="A32" s="52">
        <f>A31+1</f>
        <v>26</v>
      </c>
      <c r="B32" s="137"/>
      <c r="C32" s="203"/>
      <c r="D32" s="201"/>
      <c r="E32" s="193"/>
      <c r="F32" s="374"/>
      <c r="G32" s="199"/>
      <c r="H32" s="44"/>
      <c r="I32" s="345"/>
      <c r="J32" s="44"/>
      <c r="K32" s="345"/>
    </row>
    <row r="33" spans="1:11" ht="12.75">
      <c r="A33" s="52">
        <f t="shared" si="3"/>
        <v>27</v>
      </c>
      <c r="B33" s="77"/>
      <c r="C33" s="31"/>
      <c r="D33" s="260" t="s">
        <v>33</v>
      </c>
      <c r="E33" s="258"/>
      <c r="F33" s="258"/>
      <c r="G33" s="117" t="e">
        <f>G34</f>
        <v>#REF!</v>
      </c>
      <c r="H33" s="214">
        <f>H34</f>
        <v>2000</v>
      </c>
      <c r="I33" s="416">
        <f>I34</f>
        <v>2000</v>
      </c>
      <c r="J33" s="214">
        <f>J34</f>
        <v>7560</v>
      </c>
      <c r="K33" s="416">
        <f>K34</f>
        <v>9560</v>
      </c>
    </row>
    <row r="34" spans="1:11" ht="12.75">
      <c r="A34" s="52">
        <f t="shared" si="3"/>
        <v>28</v>
      </c>
      <c r="B34" s="77"/>
      <c r="C34" s="104" t="s">
        <v>139</v>
      </c>
      <c r="D34" s="262" t="s">
        <v>138</v>
      </c>
      <c r="E34" s="262"/>
      <c r="F34" s="262"/>
      <c r="G34" s="92" t="e">
        <f>SUM(#REF!)</f>
        <v>#REF!</v>
      </c>
      <c r="H34" s="321">
        <f>SUM(H35:H35)</f>
        <v>2000</v>
      </c>
      <c r="I34" s="321">
        <f>SUM(I35:I35)</f>
        <v>2000</v>
      </c>
      <c r="J34" s="321">
        <f>SUM(J35:J35)</f>
        <v>7560</v>
      </c>
      <c r="K34" s="321">
        <f>SUM(K35:K35)</f>
        <v>9560</v>
      </c>
    </row>
    <row r="35" spans="1:11" ht="12.75">
      <c r="A35" s="52">
        <f t="shared" si="3"/>
        <v>29</v>
      </c>
      <c r="B35" s="102"/>
      <c r="C35" s="354">
        <v>700</v>
      </c>
      <c r="D35" s="442">
        <v>2</v>
      </c>
      <c r="E35" s="427" t="s">
        <v>285</v>
      </c>
      <c r="G35" s="384"/>
      <c r="H35" s="434">
        <v>2000</v>
      </c>
      <c r="I35" s="345">
        <v>2000</v>
      </c>
      <c r="J35" s="44">
        <v>7560</v>
      </c>
      <c r="K35" s="345">
        <f>I35+J35</f>
        <v>9560</v>
      </c>
    </row>
    <row r="36" spans="1:11" ht="12.75">
      <c r="A36" s="52">
        <f t="shared" si="3"/>
        <v>30</v>
      </c>
      <c r="B36" s="138">
        <v>4</v>
      </c>
      <c r="C36" s="101" t="s">
        <v>140</v>
      </c>
      <c r="D36" s="139"/>
      <c r="E36" s="139"/>
      <c r="F36" s="139"/>
      <c r="G36" s="248" t="e">
        <f>#REF!+#REF!</f>
        <v>#REF!</v>
      </c>
      <c r="H36" s="249">
        <f>SUM(H37+H49)</f>
        <v>46131</v>
      </c>
      <c r="I36" s="415">
        <f>SUM(I37+I49)</f>
        <v>46131</v>
      </c>
      <c r="J36" s="249">
        <f>SUM(J37+J49)</f>
        <v>0</v>
      </c>
      <c r="K36" s="415">
        <f>SUM(K37+K49)</f>
        <v>46131</v>
      </c>
    </row>
    <row r="37" spans="1:11" ht="12.75">
      <c r="A37" s="52">
        <f t="shared" si="3"/>
        <v>31</v>
      </c>
      <c r="B37" s="102"/>
      <c r="C37" s="97"/>
      <c r="D37" s="260" t="s">
        <v>31</v>
      </c>
      <c r="E37" s="258"/>
      <c r="F37" s="258"/>
      <c r="G37" s="117" t="e">
        <f>G38+G50</f>
        <v>#REF!</v>
      </c>
      <c r="H37" s="214">
        <f>H38</f>
        <v>22223</v>
      </c>
      <c r="I37" s="416">
        <f>I38</f>
        <v>22223</v>
      </c>
      <c r="J37" s="214">
        <f>J38</f>
        <v>0</v>
      </c>
      <c r="K37" s="416">
        <f>K38</f>
        <v>22223</v>
      </c>
    </row>
    <row r="38" spans="1:11" ht="12.75">
      <c r="A38" s="52">
        <f t="shared" si="3"/>
        <v>32</v>
      </c>
      <c r="B38" s="81"/>
      <c r="C38" s="104" t="s">
        <v>141</v>
      </c>
      <c r="D38" s="261" t="s">
        <v>142</v>
      </c>
      <c r="E38" s="262"/>
      <c r="F38" s="262"/>
      <c r="G38" s="92" t="e">
        <f>SUM(G39:G46)</f>
        <v>#REF!</v>
      </c>
      <c r="H38" s="82">
        <f>SUM(H39:H48)</f>
        <v>22223</v>
      </c>
      <c r="I38" s="82">
        <f>SUM(I39:I48)</f>
        <v>22223</v>
      </c>
      <c r="J38" s="82">
        <f>SUM(J39:J48)</f>
        <v>0</v>
      </c>
      <c r="K38" s="82">
        <f>SUM(K39:K48)</f>
        <v>22223</v>
      </c>
    </row>
    <row r="39" spans="1:11" ht="12.75">
      <c r="A39" s="52">
        <f t="shared" si="3"/>
        <v>33</v>
      </c>
      <c r="B39" s="83"/>
      <c r="C39" s="203" t="s">
        <v>62</v>
      </c>
      <c r="D39" s="202" t="s">
        <v>35</v>
      </c>
      <c r="E39" s="217" t="s">
        <v>103</v>
      </c>
      <c r="F39" s="465"/>
      <c r="G39" s="199" t="e">
        <f>ROUND(#REF!/30.126,1)</f>
        <v>#REF!</v>
      </c>
      <c r="H39" s="345">
        <v>8000</v>
      </c>
      <c r="I39" s="345">
        <v>8000</v>
      </c>
      <c r="J39" s="44">
        <v>0</v>
      </c>
      <c r="K39" s="345">
        <f aca="true" t="shared" si="6" ref="K39:K45">I39+J39</f>
        <v>8000</v>
      </c>
    </row>
    <row r="40" spans="1:11" ht="12.75">
      <c r="A40" s="52">
        <f t="shared" si="3"/>
        <v>34</v>
      </c>
      <c r="B40" s="83"/>
      <c r="C40" s="203" t="s">
        <v>64</v>
      </c>
      <c r="D40" s="202" t="s">
        <v>38</v>
      </c>
      <c r="E40" s="192" t="s">
        <v>104</v>
      </c>
      <c r="F40" s="375"/>
      <c r="G40" s="199" t="e">
        <f>ROUND(#REF!/30.126,1)</f>
        <v>#REF!</v>
      </c>
      <c r="H40" s="345">
        <v>3000</v>
      </c>
      <c r="I40" s="345">
        <v>3000</v>
      </c>
      <c r="J40" s="44">
        <v>0</v>
      </c>
      <c r="K40" s="345">
        <f t="shared" si="6"/>
        <v>3000</v>
      </c>
    </row>
    <row r="41" spans="1:11" ht="12.75">
      <c r="A41" s="52">
        <f t="shared" si="3"/>
        <v>35</v>
      </c>
      <c r="B41" s="83"/>
      <c r="C41" s="203" t="s">
        <v>42</v>
      </c>
      <c r="D41" s="202" t="s">
        <v>39</v>
      </c>
      <c r="E41" s="192" t="s">
        <v>106</v>
      </c>
      <c r="F41" s="375"/>
      <c r="G41" s="199"/>
      <c r="H41" s="345">
        <v>3500</v>
      </c>
      <c r="I41" s="345">
        <v>3500</v>
      </c>
      <c r="J41" s="44"/>
      <c r="K41" s="345">
        <f t="shared" si="6"/>
        <v>3500</v>
      </c>
    </row>
    <row r="42" spans="1:11" ht="12.75">
      <c r="A42" s="52">
        <f t="shared" si="3"/>
        <v>36</v>
      </c>
      <c r="B42" s="83"/>
      <c r="C42" s="203" t="s">
        <v>42</v>
      </c>
      <c r="D42" s="202" t="s">
        <v>51</v>
      </c>
      <c r="E42" s="192" t="s">
        <v>131</v>
      </c>
      <c r="F42" s="375"/>
      <c r="G42" s="199"/>
      <c r="H42" s="345">
        <v>2200</v>
      </c>
      <c r="I42" s="345">
        <v>2200</v>
      </c>
      <c r="J42" s="44"/>
      <c r="K42" s="345">
        <f t="shared" si="6"/>
        <v>2200</v>
      </c>
    </row>
    <row r="43" spans="1:11" ht="12.75">
      <c r="A43" s="52">
        <f t="shared" si="3"/>
        <v>37</v>
      </c>
      <c r="B43" s="83"/>
      <c r="C43" s="203" t="s">
        <v>42</v>
      </c>
      <c r="D43" s="202" t="s">
        <v>52</v>
      </c>
      <c r="E43" s="192" t="s">
        <v>136</v>
      </c>
      <c r="F43" s="375"/>
      <c r="G43" s="199"/>
      <c r="H43" s="345">
        <v>600</v>
      </c>
      <c r="I43" s="345">
        <v>600</v>
      </c>
      <c r="J43" s="345"/>
      <c r="K43" s="345">
        <f t="shared" si="6"/>
        <v>600</v>
      </c>
    </row>
    <row r="44" spans="1:11" ht="12.75">
      <c r="A44" s="52">
        <f t="shared" si="3"/>
        <v>38</v>
      </c>
      <c r="B44" s="83"/>
      <c r="C44" s="203" t="s">
        <v>42</v>
      </c>
      <c r="D44" s="202" t="s">
        <v>53</v>
      </c>
      <c r="E44" s="192" t="s">
        <v>143</v>
      </c>
      <c r="F44" s="375"/>
      <c r="G44" s="199"/>
      <c r="H44" s="345">
        <v>4500</v>
      </c>
      <c r="I44" s="345">
        <v>4500</v>
      </c>
      <c r="J44" s="44"/>
      <c r="K44" s="345">
        <f t="shared" si="6"/>
        <v>4500</v>
      </c>
    </row>
    <row r="45" spans="1:11" ht="12.75">
      <c r="A45" s="52">
        <f t="shared" si="3"/>
        <v>39</v>
      </c>
      <c r="B45" s="83"/>
      <c r="C45" s="203" t="s">
        <v>222</v>
      </c>
      <c r="D45" s="201" t="s">
        <v>70</v>
      </c>
      <c r="E45" s="484" t="s">
        <v>223</v>
      </c>
      <c r="F45" s="485"/>
      <c r="G45" s="199"/>
      <c r="H45" s="345">
        <v>423</v>
      </c>
      <c r="I45" s="345">
        <v>423</v>
      </c>
      <c r="J45" s="44"/>
      <c r="K45" s="345">
        <f t="shared" si="6"/>
        <v>423</v>
      </c>
    </row>
    <row r="46" spans="1:11" ht="12.75">
      <c r="A46" s="52">
        <f t="shared" si="3"/>
        <v>40</v>
      </c>
      <c r="B46" s="83"/>
      <c r="C46" s="31"/>
      <c r="D46" s="202"/>
      <c r="E46" s="174"/>
      <c r="F46" s="178"/>
      <c r="G46" s="41"/>
      <c r="H46" s="44"/>
      <c r="I46" s="345"/>
      <c r="J46" s="44"/>
      <c r="K46" s="345"/>
    </row>
    <row r="47" spans="1:11" ht="12.75">
      <c r="A47" s="52">
        <f t="shared" si="3"/>
        <v>41</v>
      </c>
      <c r="B47" s="83"/>
      <c r="C47" s="31"/>
      <c r="D47" s="201"/>
      <c r="E47" s="347"/>
      <c r="F47" s="376"/>
      <c r="G47" s="41"/>
      <c r="H47" s="44"/>
      <c r="I47" s="345"/>
      <c r="J47" s="44"/>
      <c r="K47" s="345"/>
    </row>
    <row r="48" spans="1:11" ht="12.75">
      <c r="A48" s="52">
        <f t="shared" si="3"/>
        <v>42</v>
      </c>
      <c r="B48" s="83"/>
      <c r="C48" s="226"/>
      <c r="D48" s="224"/>
      <c r="E48" s="348"/>
      <c r="F48" s="377"/>
      <c r="G48" s="41"/>
      <c r="H48" s="44"/>
      <c r="I48" s="349"/>
      <c r="J48" s="345"/>
      <c r="K48" s="349"/>
    </row>
    <row r="49" spans="1:11" ht="12.75">
      <c r="A49" s="52">
        <f t="shared" si="3"/>
        <v>43</v>
      </c>
      <c r="B49" s="83"/>
      <c r="C49" s="31"/>
      <c r="D49" s="260" t="s">
        <v>33</v>
      </c>
      <c r="E49" s="258"/>
      <c r="F49" s="258"/>
      <c r="G49" s="117">
        <f>G50</f>
        <v>0</v>
      </c>
      <c r="H49" s="214">
        <f>H50</f>
        <v>23908</v>
      </c>
      <c r="I49" s="416">
        <f>I50</f>
        <v>23908</v>
      </c>
      <c r="J49" s="214">
        <f>J50</f>
        <v>0</v>
      </c>
      <c r="K49" s="416">
        <f>K50</f>
        <v>23908</v>
      </c>
    </row>
    <row r="50" spans="1:11" ht="12.75">
      <c r="A50" s="52">
        <f t="shared" si="3"/>
        <v>44</v>
      </c>
      <c r="B50" s="81"/>
      <c r="C50" s="104" t="s">
        <v>141</v>
      </c>
      <c r="D50" s="261" t="s">
        <v>142</v>
      </c>
      <c r="E50" s="262"/>
      <c r="F50" s="262"/>
      <c r="G50" s="92">
        <f>SUM(G51:G51)</f>
        <v>0</v>
      </c>
      <c r="H50" s="82">
        <f>SUM(H51:H52)</f>
        <v>23908</v>
      </c>
      <c r="I50" s="82">
        <f>SUM(I51:I52)</f>
        <v>23908</v>
      </c>
      <c r="J50" s="82">
        <f>SUM(J51:J52)</f>
        <v>0</v>
      </c>
      <c r="K50" s="82">
        <f>SUM(K51:K52)</f>
        <v>23908</v>
      </c>
    </row>
    <row r="51" spans="1:13" s="10" customFormat="1" ht="12.75">
      <c r="A51" s="52">
        <f t="shared" si="3"/>
        <v>45</v>
      </c>
      <c r="B51" s="81"/>
      <c r="C51" s="203" t="s">
        <v>43</v>
      </c>
      <c r="D51" s="202" t="s">
        <v>72</v>
      </c>
      <c r="E51" s="217" t="s">
        <v>246</v>
      </c>
      <c r="F51" s="465"/>
      <c r="G51" s="199"/>
      <c r="H51" s="345">
        <v>23908</v>
      </c>
      <c r="I51" s="345">
        <v>23908</v>
      </c>
      <c r="J51" s="345"/>
      <c r="K51" s="345">
        <f>I51+J51</f>
        <v>23908</v>
      </c>
      <c r="M51" s="39"/>
    </row>
    <row r="52" spans="1:13" s="10" customFormat="1" ht="12.75">
      <c r="A52" s="52">
        <f t="shared" si="3"/>
        <v>46</v>
      </c>
      <c r="C52" s="31"/>
      <c r="D52" s="202"/>
      <c r="E52" s="193"/>
      <c r="F52" s="372"/>
      <c r="G52" s="41"/>
      <c r="H52" s="44">
        <v>0</v>
      </c>
      <c r="I52" s="345">
        <v>0</v>
      </c>
      <c r="J52" s="345"/>
      <c r="K52" s="345">
        <f>I52+J52</f>
        <v>0</v>
      </c>
      <c r="M52" s="39"/>
    </row>
    <row r="53" spans="1:13" s="10" customFormat="1" ht="12.75">
      <c r="A53" s="52">
        <f t="shared" si="3"/>
        <v>47</v>
      </c>
      <c r="B53" s="138">
        <v>5</v>
      </c>
      <c r="C53" s="101" t="s">
        <v>109</v>
      </c>
      <c r="D53" s="139"/>
      <c r="E53" s="139"/>
      <c r="F53" s="139"/>
      <c r="G53" s="248" t="e">
        <f>G54+G62</f>
        <v>#REF!</v>
      </c>
      <c r="H53" s="249">
        <f>SUM(H54+H62)</f>
        <v>47800</v>
      </c>
      <c r="I53" s="415">
        <f>SUM(I54+I62)</f>
        <v>47800</v>
      </c>
      <c r="J53" s="249">
        <f>SUM(J54+J62)</f>
        <v>0</v>
      </c>
      <c r="K53" s="415">
        <f>SUM(K54+K62)</f>
        <v>47800</v>
      </c>
      <c r="M53" s="39"/>
    </row>
    <row r="54" spans="1:11" ht="12.75">
      <c r="A54" s="52">
        <f t="shared" si="3"/>
        <v>48</v>
      </c>
      <c r="B54" s="102"/>
      <c r="C54" s="71" t="s">
        <v>47</v>
      </c>
      <c r="D54" s="72" t="s">
        <v>110</v>
      </c>
      <c r="E54" s="85"/>
      <c r="F54" s="141"/>
      <c r="G54" s="87" t="e">
        <f>G56</f>
        <v>#REF!</v>
      </c>
      <c r="H54" s="88">
        <f aca="true" t="shared" si="7" ref="H54:K55">H55</f>
        <v>47800</v>
      </c>
      <c r="I54" s="417">
        <f t="shared" si="7"/>
        <v>47800</v>
      </c>
      <c r="J54" s="88">
        <f t="shared" si="7"/>
        <v>0</v>
      </c>
      <c r="K54" s="417">
        <f t="shared" si="7"/>
        <v>47800</v>
      </c>
    </row>
    <row r="55" spans="1:11" ht="12.75">
      <c r="A55" s="52">
        <f t="shared" si="3"/>
        <v>49</v>
      </c>
      <c r="B55" s="143"/>
      <c r="C55" s="142"/>
      <c r="D55" s="260" t="s">
        <v>31</v>
      </c>
      <c r="E55" s="258"/>
      <c r="F55" s="258"/>
      <c r="G55" s="117" t="e">
        <f>G56</f>
        <v>#REF!</v>
      </c>
      <c r="H55" s="214">
        <f t="shared" si="7"/>
        <v>47800</v>
      </c>
      <c r="I55" s="416">
        <f t="shared" si="7"/>
        <v>47800</v>
      </c>
      <c r="J55" s="214">
        <f t="shared" si="7"/>
        <v>0</v>
      </c>
      <c r="K55" s="416">
        <f t="shared" si="7"/>
        <v>47800</v>
      </c>
    </row>
    <row r="56" spans="1:11" ht="12.75">
      <c r="A56" s="52">
        <f t="shared" si="3"/>
        <v>50</v>
      </c>
      <c r="B56" s="145"/>
      <c r="C56" s="144" t="s">
        <v>251</v>
      </c>
      <c r="D56" s="261" t="s">
        <v>109</v>
      </c>
      <c r="E56" s="262"/>
      <c r="F56" s="262"/>
      <c r="G56" s="92" t="e">
        <f>SUM(G60:G61)</f>
        <v>#REF!</v>
      </c>
      <c r="H56" s="82">
        <f>SUM(H57:H61)</f>
        <v>47800</v>
      </c>
      <c r="I56" s="82">
        <f>SUM(I57:I61)</f>
        <v>47800</v>
      </c>
      <c r="J56" s="82">
        <f>SUM(J57:J61)</f>
        <v>0</v>
      </c>
      <c r="K56" s="82">
        <f>SUM(K57:K61)</f>
        <v>47800</v>
      </c>
    </row>
    <row r="57" spans="1:14" ht="12.75">
      <c r="A57" s="52">
        <f t="shared" si="3"/>
        <v>51</v>
      </c>
      <c r="B57" s="145"/>
      <c r="C57" s="203" t="s">
        <v>62</v>
      </c>
      <c r="D57" s="202" t="s">
        <v>35</v>
      </c>
      <c r="E57" s="336" t="s">
        <v>146</v>
      </c>
      <c r="F57" s="378"/>
      <c r="G57" s="146"/>
      <c r="H57" s="345">
        <v>13700</v>
      </c>
      <c r="I57" s="345">
        <v>13700</v>
      </c>
      <c r="J57" s="44"/>
      <c r="K57" s="345">
        <f>I57+J57</f>
        <v>13700</v>
      </c>
      <c r="L57" s="350"/>
      <c r="N57" s="42"/>
    </row>
    <row r="58" spans="1:11" ht="12.75">
      <c r="A58" s="52">
        <f t="shared" si="3"/>
        <v>52</v>
      </c>
      <c r="B58" s="145"/>
      <c r="C58" s="203" t="s">
        <v>64</v>
      </c>
      <c r="D58" s="202" t="s">
        <v>38</v>
      </c>
      <c r="E58" s="445" t="s">
        <v>82</v>
      </c>
      <c r="F58" s="379"/>
      <c r="G58" s="146"/>
      <c r="H58" s="345">
        <v>2000</v>
      </c>
      <c r="I58" s="345">
        <v>2000</v>
      </c>
      <c r="J58" s="44"/>
      <c r="K58" s="345">
        <f>I58+J58</f>
        <v>2000</v>
      </c>
    </row>
    <row r="59" spans="1:11" ht="12.75">
      <c r="A59" s="52">
        <f t="shared" si="3"/>
        <v>53</v>
      </c>
      <c r="B59" s="143"/>
      <c r="C59" s="203" t="s">
        <v>42</v>
      </c>
      <c r="D59" s="202" t="s">
        <v>39</v>
      </c>
      <c r="E59" s="445" t="s">
        <v>131</v>
      </c>
      <c r="F59" s="379"/>
      <c r="G59" s="146"/>
      <c r="H59" s="345">
        <v>100</v>
      </c>
      <c r="I59" s="345">
        <v>100</v>
      </c>
      <c r="J59" s="44"/>
      <c r="K59" s="345">
        <f>I59+J59</f>
        <v>100</v>
      </c>
    </row>
    <row r="60" spans="1:11" ht="12.75">
      <c r="A60" s="52">
        <f t="shared" si="3"/>
        <v>54</v>
      </c>
      <c r="B60" s="143"/>
      <c r="C60" s="203" t="s">
        <v>37</v>
      </c>
      <c r="D60" s="202" t="s">
        <v>51</v>
      </c>
      <c r="E60" s="192" t="s">
        <v>136</v>
      </c>
      <c r="F60" s="375"/>
      <c r="G60" s="199" t="e">
        <f>ROUND(#REF!/30.126,1)</f>
        <v>#REF!</v>
      </c>
      <c r="H60" s="345">
        <v>20000</v>
      </c>
      <c r="I60" s="345">
        <v>20000</v>
      </c>
      <c r="J60" s="44"/>
      <c r="K60" s="345">
        <f>I60+J60</f>
        <v>20000</v>
      </c>
    </row>
    <row r="61" spans="1:11" ht="12.75">
      <c r="A61" s="52">
        <f t="shared" si="3"/>
        <v>55</v>
      </c>
      <c r="B61" s="102"/>
      <c r="C61" s="203" t="s">
        <v>37</v>
      </c>
      <c r="D61" s="202" t="s">
        <v>52</v>
      </c>
      <c r="E61" s="193" t="s">
        <v>137</v>
      </c>
      <c r="F61" s="486"/>
      <c r="G61" s="199" t="e">
        <f>ROUND(#REF!/30.126,1)</f>
        <v>#REF!</v>
      </c>
      <c r="H61" s="345">
        <v>12000</v>
      </c>
      <c r="I61" s="345">
        <v>12000</v>
      </c>
      <c r="J61" s="44">
        <v>0</v>
      </c>
      <c r="K61" s="345">
        <f>I61+J61</f>
        <v>12000</v>
      </c>
    </row>
    <row r="62" spans="1:13" s="46" customFormat="1" ht="12.75">
      <c r="A62" s="52">
        <f t="shared" si="3"/>
        <v>56</v>
      </c>
      <c r="B62" s="102"/>
      <c r="C62" s="71" t="s">
        <v>111</v>
      </c>
      <c r="D62" s="72" t="s">
        <v>112</v>
      </c>
      <c r="E62" s="85"/>
      <c r="F62" s="141"/>
      <c r="G62" s="87" t="e">
        <f>G64</f>
        <v>#REF!</v>
      </c>
      <c r="H62" s="88">
        <f aca="true" t="shared" si="8" ref="H62:K63">H63</f>
        <v>0</v>
      </c>
      <c r="I62" s="417">
        <f t="shared" si="8"/>
        <v>0</v>
      </c>
      <c r="J62" s="88">
        <f t="shared" si="8"/>
        <v>0</v>
      </c>
      <c r="K62" s="417">
        <f t="shared" si="8"/>
        <v>0</v>
      </c>
      <c r="M62" s="432"/>
    </row>
    <row r="63" spans="1:13" s="46" customFormat="1" ht="12.75">
      <c r="A63" s="52">
        <f t="shared" si="3"/>
        <v>57</v>
      </c>
      <c r="B63" s="102"/>
      <c r="C63" s="142"/>
      <c r="D63" s="260" t="s">
        <v>33</v>
      </c>
      <c r="E63" s="258"/>
      <c r="F63" s="258"/>
      <c r="G63" s="117" t="e">
        <f>G64</f>
        <v>#REF!</v>
      </c>
      <c r="H63" s="214">
        <f t="shared" si="8"/>
        <v>0</v>
      </c>
      <c r="I63" s="416">
        <f t="shared" si="8"/>
        <v>0</v>
      </c>
      <c r="J63" s="214">
        <f t="shared" si="8"/>
        <v>0</v>
      </c>
      <c r="K63" s="416">
        <f t="shared" si="8"/>
        <v>0</v>
      </c>
      <c r="M63" s="432"/>
    </row>
    <row r="64" spans="1:11" ht="12.75">
      <c r="A64" s="52">
        <f t="shared" si="3"/>
        <v>58</v>
      </c>
      <c r="B64" s="102"/>
      <c r="C64" s="147" t="s">
        <v>251</v>
      </c>
      <c r="D64" s="262" t="s">
        <v>109</v>
      </c>
      <c r="E64" s="219"/>
      <c r="F64" s="219"/>
      <c r="G64" s="94" t="e">
        <f>SUM(#REF!)</f>
        <v>#REF!</v>
      </c>
      <c r="H64" s="82">
        <f>SUM(H65:H66)</f>
        <v>0</v>
      </c>
      <c r="I64" s="135">
        <f>SUM(I65:I65)</f>
        <v>0</v>
      </c>
      <c r="J64" s="82">
        <f>SUM(J65:J66)</f>
        <v>0</v>
      </c>
      <c r="K64" s="135">
        <f>SUM(K65:K65)</f>
        <v>0</v>
      </c>
    </row>
    <row r="65" spans="1:11" ht="12.75">
      <c r="A65" s="52">
        <f t="shared" si="3"/>
        <v>59</v>
      </c>
      <c r="B65" s="102"/>
      <c r="C65" s="270"/>
      <c r="D65" s="271"/>
      <c r="E65" s="228"/>
      <c r="F65" s="380"/>
      <c r="G65" s="95"/>
      <c r="H65" s="44"/>
      <c r="I65" s="345"/>
      <c r="J65" s="345"/>
      <c r="K65" s="345"/>
    </row>
    <row r="66" spans="1:11" ht="12.75">
      <c r="A66" s="52">
        <f t="shared" si="3"/>
        <v>60</v>
      </c>
      <c r="C66" s="270"/>
      <c r="D66" s="271"/>
      <c r="E66" s="228"/>
      <c r="F66" s="380"/>
      <c r="G66" s="95"/>
      <c r="H66" s="44"/>
      <c r="I66" s="345"/>
      <c r="J66" s="345"/>
      <c r="K66" s="345"/>
    </row>
    <row r="67" spans="1:11" ht="12.75">
      <c r="A67" s="52">
        <f t="shared" si="3"/>
        <v>61</v>
      </c>
      <c r="B67" s="138">
        <v>6</v>
      </c>
      <c r="C67" s="101" t="s">
        <v>159</v>
      </c>
      <c r="D67" s="139"/>
      <c r="E67" s="139"/>
      <c r="F67" s="139"/>
      <c r="G67" s="248" t="e">
        <f>G68+G77</f>
        <v>#REF!</v>
      </c>
      <c r="H67" s="249">
        <f>H68+H72</f>
        <v>4520</v>
      </c>
      <c r="I67" s="249">
        <f>I68+I72</f>
        <v>4520</v>
      </c>
      <c r="J67" s="249">
        <f>J68+J72</f>
        <v>0</v>
      </c>
      <c r="K67" s="249">
        <f>K68+K72</f>
        <v>4520</v>
      </c>
    </row>
    <row r="68" spans="1:11" ht="12.75">
      <c r="A68" s="52">
        <f t="shared" si="3"/>
        <v>62</v>
      </c>
      <c r="B68" s="102"/>
      <c r="C68" s="97"/>
      <c r="D68" s="260" t="s">
        <v>31</v>
      </c>
      <c r="E68" s="257"/>
      <c r="F68" s="257"/>
      <c r="G68" s="274"/>
      <c r="H68" s="214">
        <f>H69</f>
        <v>2520</v>
      </c>
      <c r="I68" s="416">
        <f>I69</f>
        <v>2520</v>
      </c>
      <c r="J68" s="214">
        <f>J69</f>
        <v>0</v>
      </c>
      <c r="K68" s="416">
        <f>K69</f>
        <v>2520</v>
      </c>
    </row>
    <row r="69" spans="1:11" ht="12.75">
      <c r="A69" s="52">
        <f t="shared" si="3"/>
        <v>63</v>
      </c>
      <c r="B69" s="102"/>
      <c r="C69" s="104" t="s">
        <v>160</v>
      </c>
      <c r="D69" s="261" t="s">
        <v>159</v>
      </c>
      <c r="E69" s="262"/>
      <c r="F69" s="262"/>
      <c r="G69" s="92"/>
      <c r="H69" s="82">
        <f>SUM(H70:H71)</f>
        <v>2520</v>
      </c>
      <c r="I69" s="82">
        <f>SUM(I70:I71)</f>
        <v>2520</v>
      </c>
      <c r="J69" s="82">
        <f>SUM(J70:J71)</f>
        <v>0</v>
      </c>
      <c r="K69" s="82">
        <f>SUM(K70:K71)</f>
        <v>2520</v>
      </c>
    </row>
    <row r="70" spans="1:14" ht="12.75">
      <c r="A70" s="52">
        <f t="shared" si="3"/>
        <v>64</v>
      </c>
      <c r="B70" s="102"/>
      <c r="C70" s="31" t="s">
        <v>42</v>
      </c>
      <c r="D70" s="32" t="s">
        <v>35</v>
      </c>
      <c r="E70" s="173" t="s">
        <v>146</v>
      </c>
      <c r="F70" s="381"/>
      <c r="G70" s="41"/>
      <c r="H70" s="345">
        <v>2520</v>
      </c>
      <c r="I70" s="345">
        <v>2520</v>
      </c>
      <c r="J70" s="44">
        <v>0</v>
      </c>
      <c r="K70" s="345">
        <f>I70+J70</f>
        <v>2520</v>
      </c>
      <c r="L70" s="227"/>
      <c r="M70" s="350"/>
      <c r="N70" s="151"/>
    </row>
    <row r="71" spans="1:13" s="16" customFormat="1" ht="12.75">
      <c r="A71" s="52">
        <f t="shared" si="3"/>
        <v>65</v>
      </c>
      <c r="B71" s="102"/>
      <c r="C71" s="31"/>
      <c r="D71" s="202"/>
      <c r="E71" s="192"/>
      <c r="F71" s="382"/>
      <c r="G71" s="41"/>
      <c r="H71" s="44">
        <v>0</v>
      </c>
      <c r="I71" s="345">
        <v>0</v>
      </c>
      <c r="J71" s="44">
        <v>0</v>
      </c>
      <c r="K71" s="345">
        <f>I71+J71</f>
        <v>0</v>
      </c>
      <c r="M71" s="374"/>
    </row>
    <row r="72" spans="1:11" ht="12.75">
      <c r="A72" s="52">
        <f t="shared" si="3"/>
        <v>66</v>
      </c>
      <c r="B72" s="83"/>
      <c r="C72" s="31"/>
      <c r="D72" s="260" t="s">
        <v>33</v>
      </c>
      <c r="E72" s="258"/>
      <c r="F72" s="258"/>
      <c r="G72" s="117">
        <f>G73</f>
        <v>0</v>
      </c>
      <c r="H72" s="214">
        <f>H73</f>
        <v>2000</v>
      </c>
      <c r="I72" s="416">
        <f>I73</f>
        <v>2000</v>
      </c>
      <c r="J72" s="214">
        <f>J73</f>
        <v>0</v>
      </c>
      <c r="K72" s="416">
        <f>K73</f>
        <v>2000</v>
      </c>
    </row>
    <row r="73" spans="1:11" ht="12.75">
      <c r="A73" s="52">
        <f aca="true" t="shared" si="9" ref="A73:A84">A72+1</f>
        <v>67</v>
      </c>
      <c r="B73" s="81"/>
      <c r="C73" s="104" t="s">
        <v>160</v>
      </c>
      <c r="D73" s="261" t="s">
        <v>159</v>
      </c>
      <c r="E73" s="262"/>
      <c r="F73" s="262"/>
      <c r="G73" s="92">
        <f>SUM(G74:G74)</f>
        <v>0</v>
      </c>
      <c r="H73" s="82">
        <f>SUM(H74:H75)</f>
        <v>2000</v>
      </c>
      <c r="I73" s="135">
        <f>SUM(I74:I74)</f>
        <v>2000</v>
      </c>
      <c r="J73" s="82">
        <f>SUM(J74:J75)</f>
        <v>0</v>
      </c>
      <c r="K73" s="135">
        <f>SUM(K74:K74)</f>
        <v>2000</v>
      </c>
    </row>
    <row r="74" spans="1:11" ht="12.75">
      <c r="A74" s="52">
        <f t="shared" si="9"/>
        <v>68</v>
      </c>
      <c r="B74" s="81"/>
      <c r="C74" s="31" t="s">
        <v>43</v>
      </c>
      <c r="D74" s="202" t="s">
        <v>38</v>
      </c>
      <c r="E74" s="173" t="s">
        <v>227</v>
      </c>
      <c r="F74" s="168"/>
      <c r="G74" s="41"/>
      <c r="H74" s="345">
        <v>2000</v>
      </c>
      <c r="I74" s="345">
        <v>2000</v>
      </c>
      <c r="J74" s="44">
        <v>0</v>
      </c>
      <c r="K74" s="345">
        <f>I74+J74</f>
        <v>2000</v>
      </c>
    </row>
    <row r="75" spans="1:11" ht="12.75">
      <c r="A75" s="52">
        <f t="shared" si="9"/>
        <v>69</v>
      </c>
      <c r="C75" s="31"/>
      <c r="D75" s="202"/>
      <c r="E75" s="8"/>
      <c r="F75" s="372"/>
      <c r="G75" s="41"/>
      <c r="H75" s="44"/>
      <c r="I75" s="345"/>
      <c r="J75" s="345"/>
      <c r="K75" s="345"/>
    </row>
    <row r="76" spans="1:11" ht="12.75">
      <c r="A76" s="52">
        <f t="shared" si="9"/>
        <v>70</v>
      </c>
      <c r="B76" s="247">
        <v>7</v>
      </c>
      <c r="C76" s="101" t="s">
        <v>147</v>
      </c>
      <c r="D76" s="139"/>
      <c r="E76" s="139"/>
      <c r="F76" s="139"/>
      <c r="G76" s="248" t="e">
        <f>SUM(G78)+#REF!</f>
        <v>#REF!</v>
      </c>
      <c r="H76" s="249">
        <f>SUM(H77+H82)</f>
        <v>13656</v>
      </c>
      <c r="I76" s="415">
        <f>SUM(I77+I82)</f>
        <v>13656</v>
      </c>
      <c r="J76" s="249">
        <f>SUM(J77+J82)</f>
        <v>0</v>
      </c>
      <c r="K76" s="415">
        <f>SUM(K77+K82)</f>
        <v>13656</v>
      </c>
    </row>
    <row r="77" spans="1:11" ht="12.75">
      <c r="A77" s="52">
        <f t="shared" si="9"/>
        <v>71</v>
      </c>
      <c r="B77" s="84"/>
      <c r="C77" s="97"/>
      <c r="D77" s="260" t="s">
        <v>31</v>
      </c>
      <c r="E77" s="258"/>
      <c r="F77" s="258"/>
      <c r="G77" s="117" t="e">
        <f>G78</f>
        <v>#REF!</v>
      </c>
      <c r="H77" s="214">
        <f>H78</f>
        <v>3656</v>
      </c>
      <c r="I77" s="416">
        <f>I78</f>
        <v>3656</v>
      </c>
      <c r="J77" s="214">
        <f>J78</f>
        <v>0</v>
      </c>
      <c r="K77" s="416">
        <f>K78</f>
        <v>3656</v>
      </c>
    </row>
    <row r="78" spans="1:11" ht="12.75">
      <c r="A78" s="52">
        <f t="shared" si="9"/>
        <v>72</v>
      </c>
      <c r="B78" s="84"/>
      <c r="C78" s="104" t="s">
        <v>148</v>
      </c>
      <c r="D78" s="261" t="s">
        <v>102</v>
      </c>
      <c r="E78" s="262"/>
      <c r="F78" s="262"/>
      <c r="G78" s="92" t="e">
        <f>SUM(G79:G81)</f>
        <v>#REF!</v>
      </c>
      <c r="H78" s="82">
        <f>SUM(H79:H81)</f>
        <v>3656</v>
      </c>
      <c r="I78" s="82">
        <f>SUM(I79:I81)</f>
        <v>3656</v>
      </c>
      <c r="J78" s="82">
        <f>SUM(J79:J81)</f>
        <v>0</v>
      </c>
      <c r="K78" s="82">
        <f>SUM(K79:K81)</f>
        <v>3656</v>
      </c>
    </row>
    <row r="79" spans="1:11" ht="12.75">
      <c r="A79" s="52">
        <f t="shared" si="9"/>
        <v>73</v>
      </c>
      <c r="B79" s="84"/>
      <c r="C79" s="203" t="s">
        <v>42</v>
      </c>
      <c r="D79" s="202" t="s">
        <v>35</v>
      </c>
      <c r="E79" s="465" t="s">
        <v>149</v>
      </c>
      <c r="F79" s="465"/>
      <c r="G79" s="199" t="e">
        <f>ROUND(#REF!/30.126,1)</f>
        <v>#REF!</v>
      </c>
      <c r="H79" s="345">
        <v>350</v>
      </c>
      <c r="I79" s="345">
        <v>350</v>
      </c>
      <c r="J79" s="44">
        <v>0</v>
      </c>
      <c r="K79" s="345">
        <f>I79+J79</f>
        <v>350</v>
      </c>
    </row>
    <row r="80" spans="1:11" ht="12.75">
      <c r="A80" s="52">
        <f t="shared" si="9"/>
        <v>74</v>
      </c>
      <c r="B80" s="84"/>
      <c r="C80" s="203" t="s">
        <v>64</v>
      </c>
      <c r="D80" s="202" t="s">
        <v>38</v>
      </c>
      <c r="E80" s="375" t="s">
        <v>226</v>
      </c>
      <c r="F80" s="375"/>
      <c r="G80" s="199" t="e">
        <f>ROUND(#REF!/30.126,1)</f>
        <v>#REF!</v>
      </c>
      <c r="H80" s="345">
        <v>812</v>
      </c>
      <c r="I80" s="345">
        <v>812</v>
      </c>
      <c r="J80" s="44">
        <v>0</v>
      </c>
      <c r="K80" s="345">
        <f>I80+J80</f>
        <v>812</v>
      </c>
    </row>
    <row r="81" spans="1:11" ht="12.75">
      <c r="A81" s="52">
        <f t="shared" si="9"/>
        <v>75</v>
      </c>
      <c r="B81" s="84"/>
      <c r="C81" s="203" t="s">
        <v>42</v>
      </c>
      <c r="D81" s="202" t="s">
        <v>39</v>
      </c>
      <c r="E81" s="375" t="s">
        <v>150</v>
      </c>
      <c r="F81" s="375"/>
      <c r="G81" s="199" t="e">
        <f>ROUND(#REF!/30.126,1)</f>
        <v>#REF!</v>
      </c>
      <c r="H81" s="345">
        <v>2494</v>
      </c>
      <c r="I81" s="345">
        <v>2494</v>
      </c>
      <c r="J81" s="44">
        <v>0</v>
      </c>
      <c r="K81" s="345">
        <f>I81+J81</f>
        <v>2494</v>
      </c>
    </row>
    <row r="82" spans="1:11" ht="12.75">
      <c r="A82" s="52">
        <v>72</v>
      </c>
      <c r="B82" s="364"/>
      <c r="C82" s="31"/>
      <c r="D82" s="260" t="s">
        <v>33</v>
      </c>
      <c r="E82" s="258"/>
      <c r="F82" s="258"/>
      <c r="G82" s="117" t="e">
        <f>G83</f>
        <v>#REF!</v>
      </c>
      <c r="H82" s="214">
        <f>H83</f>
        <v>10000</v>
      </c>
      <c r="I82" s="416">
        <f>I83</f>
        <v>10000</v>
      </c>
      <c r="J82" s="214">
        <f>J83</f>
        <v>0</v>
      </c>
      <c r="K82" s="416">
        <f>K83</f>
        <v>10000</v>
      </c>
    </row>
    <row r="83" spans="1:11" ht="12.75">
      <c r="A83" s="52">
        <f t="shared" si="9"/>
        <v>73</v>
      </c>
      <c r="B83" s="150"/>
      <c r="C83" s="104" t="s">
        <v>151</v>
      </c>
      <c r="D83" s="261" t="s">
        <v>102</v>
      </c>
      <c r="E83" s="262"/>
      <c r="F83" s="262"/>
      <c r="G83" s="94" t="e">
        <f>#REF!</f>
        <v>#REF!</v>
      </c>
      <c r="H83" s="82">
        <f>SUM(H84:H85)</f>
        <v>10000</v>
      </c>
      <c r="I83" s="82">
        <f>SUM(I84:I85)</f>
        <v>10000</v>
      </c>
      <c r="J83" s="82">
        <f>SUM(J84:J85)</f>
        <v>0</v>
      </c>
      <c r="K83" s="82">
        <f>SUM(K84:K85)</f>
        <v>10000</v>
      </c>
    </row>
    <row r="84" spans="1:11" ht="12.75">
      <c r="A84" s="52">
        <f t="shared" si="9"/>
        <v>74</v>
      </c>
      <c r="B84" s="343"/>
      <c r="C84" s="31" t="s">
        <v>43</v>
      </c>
      <c r="D84" s="111">
        <v>4</v>
      </c>
      <c r="E84" s="168" t="s">
        <v>218</v>
      </c>
      <c r="F84" s="383"/>
      <c r="G84" s="189"/>
      <c r="H84" s="345">
        <v>10000</v>
      </c>
      <c r="I84" s="345">
        <v>10000</v>
      </c>
      <c r="J84" s="44">
        <v>0</v>
      </c>
      <c r="K84" s="345">
        <f>I84+J84</f>
        <v>10000</v>
      </c>
    </row>
    <row r="85" spans="1:11" ht="13.5" thickBot="1">
      <c r="A85" s="172">
        <f>A84+1</f>
        <v>75</v>
      </c>
      <c r="B85" s="152"/>
      <c r="C85" s="12" t="s">
        <v>43</v>
      </c>
      <c r="D85" s="272"/>
      <c r="E85" s="273"/>
      <c r="F85" s="182"/>
      <c r="G85" s="386"/>
      <c r="H85" s="45"/>
      <c r="I85" s="418"/>
      <c r="J85" s="370"/>
      <c r="K85" s="418"/>
    </row>
    <row r="86" spans="1:2" ht="12.75">
      <c r="A86" s="52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  <row r="1173" spans="1:2" ht="12.75">
      <c r="A1173"/>
      <c r="B1173"/>
    </row>
    <row r="1174" spans="1:2" ht="12.75">
      <c r="A1174"/>
      <c r="B1174"/>
    </row>
    <row r="1175" spans="1:2" ht="12.75">
      <c r="A1175"/>
      <c r="B1175"/>
    </row>
    <row r="1176" spans="1:2" ht="12.75">
      <c r="A1176"/>
      <c r="B1176"/>
    </row>
    <row r="1177" spans="1:2" ht="12.75">
      <c r="A1177"/>
      <c r="B1177"/>
    </row>
    <row r="1178" spans="1:2" ht="12.75">
      <c r="A1178"/>
      <c r="B1178"/>
    </row>
    <row r="1179" spans="1:2" ht="12.75">
      <c r="A1179"/>
      <c r="B1179"/>
    </row>
    <row r="1180" spans="1:2" ht="12.75">
      <c r="A1180"/>
      <c r="B1180"/>
    </row>
    <row r="1181" spans="1:2" ht="12.75">
      <c r="A1181"/>
      <c r="B1181"/>
    </row>
    <row r="1182" spans="1:2" ht="12.75">
      <c r="A1182"/>
      <c r="B1182"/>
    </row>
    <row r="1183" spans="1:2" ht="12.75">
      <c r="A1183"/>
      <c r="B1183"/>
    </row>
    <row r="1184" spans="1:2" ht="12.75">
      <c r="A1184"/>
      <c r="B1184"/>
    </row>
    <row r="1185" spans="1:2" ht="12.75">
      <c r="A1185"/>
      <c r="B1185"/>
    </row>
    <row r="1186" spans="1:2" ht="12.75">
      <c r="A1186"/>
      <c r="B1186"/>
    </row>
    <row r="1187" spans="1:2" ht="12.75">
      <c r="A1187"/>
      <c r="B1187"/>
    </row>
    <row r="1188" spans="1:2" ht="12.75">
      <c r="A1188"/>
      <c r="B1188"/>
    </row>
    <row r="1189" spans="1:2" ht="12.75">
      <c r="A1189"/>
      <c r="B1189"/>
    </row>
    <row r="1190" spans="1:2" ht="12.75">
      <c r="A1190"/>
      <c r="B1190"/>
    </row>
    <row r="1191" spans="1:2" ht="12.75">
      <c r="A1191"/>
      <c r="B1191"/>
    </row>
    <row r="1192" spans="1:2" ht="12.75">
      <c r="A1192"/>
      <c r="B1192"/>
    </row>
    <row r="1193" spans="1:2" ht="12.75">
      <c r="A1193"/>
      <c r="B1193"/>
    </row>
    <row r="1194" spans="1:2" ht="12.75">
      <c r="A1194"/>
      <c r="B1194"/>
    </row>
    <row r="1195" spans="1:2" ht="12.75">
      <c r="A1195"/>
      <c r="B1195"/>
    </row>
    <row r="1196" spans="1:2" ht="12.75">
      <c r="A1196"/>
      <c r="B1196"/>
    </row>
    <row r="1197" spans="1:2" ht="12.75">
      <c r="A1197"/>
      <c r="B1197"/>
    </row>
    <row r="1198" spans="1:2" ht="12.75">
      <c r="A1198"/>
      <c r="B1198"/>
    </row>
    <row r="1199" spans="1:2" ht="12.75">
      <c r="A1199"/>
      <c r="B1199"/>
    </row>
    <row r="1200" spans="1:2" ht="12.75">
      <c r="A1200"/>
      <c r="B1200"/>
    </row>
    <row r="1201" spans="1:2" ht="12.75">
      <c r="A1201"/>
      <c r="B1201"/>
    </row>
    <row r="1202" spans="1:2" ht="12.75">
      <c r="A1202"/>
      <c r="B1202"/>
    </row>
    <row r="1203" spans="1:2" ht="12.75">
      <c r="A1203"/>
      <c r="B1203"/>
    </row>
    <row r="1204" spans="1:2" ht="12.75">
      <c r="A1204"/>
      <c r="B1204"/>
    </row>
    <row r="1205" spans="1:2" ht="12.75">
      <c r="A1205"/>
      <c r="B1205"/>
    </row>
    <row r="1206" spans="1:2" ht="12.75">
      <c r="A1206"/>
      <c r="B1206"/>
    </row>
    <row r="1207" spans="1:2" ht="12.75">
      <c r="A1207"/>
      <c r="B1207"/>
    </row>
    <row r="1208" spans="1:2" ht="12.75">
      <c r="A1208"/>
      <c r="B1208"/>
    </row>
    <row r="1209" spans="1:2" ht="12.75">
      <c r="A1209"/>
      <c r="B1209"/>
    </row>
    <row r="1210" spans="1:2" ht="12.75">
      <c r="A1210"/>
      <c r="B1210"/>
    </row>
    <row r="1211" spans="1:2" ht="12.75">
      <c r="A1211"/>
      <c r="B1211"/>
    </row>
    <row r="1212" spans="1:2" ht="12.75">
      <c r="A1212"/>
      <c r="B1212"/>
    </row>
    <row r="1213" spans="1:2" ht="12.75">
      <c r="A1213"/>
      <c r="B1213"/>
    </row>
    <row r="1214" spans="1:2" ht="12.75">
      <c r="A1214"/>
      <c r="B1214"/>
    </row>
    <row r="1215" spans="1:2" ht="12.75">
      <c r="A1215"/>
      <c r="B1215"/>
    </row>
    <row r="1216" spans="1:2" ht="12.75">
      <c r="A1216"/>
      <c r="B1216"/>
    </row>
    <row r="1217" spans="1:2" ht="12.75">
      <c r="A1217"/>
      <c r="B1217"/>
    </row>
    <row r="1218" spans="1:2" ht="12.75">
      <c r="A1218"/>
      <c r="B1218"/>
    </row>
    <row r="1219" spans="1:2" ht="12.75">
      <c r="A1219"/>
      <c r="B1219"/>
    </row>
    <row r="1220" spans="1:2" ht="12.75">
      <c r="A1220"/>
      <c r="B1220"/>
    </row>
    <row r="1221" spans="1:2" ht="12.75">
      <c r="A1221"/>
      <c r="B1221"/>
    </row>
    <row r="1222" spans="1:2" ht="12.75">
      <c r="A1222"/>
      <c r="B1222"/>
    </row>
    <row r="1223" spans="1:2" ht="12.75">
      <c r="A1223"/>
      <c r="B1223"/>
    </row>
    <row r="1224" spans="1:2" ht="12.75">
      <c r="A1224"/>
      <c r="B1224"/>
    </row>
    <row r="1225" spans="1:2" ht="12.75">
      <c r="A1225"/>
      <c r="B1225"/>
    </row>
    <row r="1226" spans="1:2" ht="12.75">
      <c r="A1226"/>
      <c r="B1226"/>
    </row>
    <row r="1227" spans="1:2" ht="12.75">
      <c r="A1227"/>
      <c r="B1227"/>
    </row>
    <row r="1228" spans="1:2" ht="12.75">
      <c r="A1228"/>
      <c r="B1228"/>
    </row>
    <row r="1229" spans="1:2" ht="12.75">
      <c r="A1229"/>
      <c r="B1229"/>
    </row>
    <row r="1230" spans="1:2" ht="12.75">
      <c r="A1230"/>
      <c r="B1230"/>
    </row>
    <row r="1231" spans="1:2" ht="12.75">
      <c r="A1231"/>
      <c r="B1231"/>
    </row>
    <row r="1232" spans="1:2" ht="12.75">
      <c r="A1232"/>
      <c r="B1232"/>
    </row>
    <row r="1233" spans="1:2" ht="12.75">
      <c r="A1233"/>
      <c r="B1233"/>
    </row>
    <row r="1234" spans="1:2" ht="12.75">
      <c r="A1234"/>
      <c r="B1234"/>
    </row>
    <row r="1235" spans="1:2" ht="12.75">
      <c r="A1235"/>
      <c r="B1235"/>
    </row>
    <row r="1236" spans="1:2" ht="12.75">
      <c r="A1236"/>
      <c r="B1236"/>
    </row>
    <row r="1237" spans="1:2" ht="12.75">
      <c r="A1237"/>
      <c r="B1237"/>
    </row>
    <row r="1238" spans="1:2" ht="12.75">
      <c r="A1238"/>
      <c r="B1238"/>
    </row>
    <row r="1239" spans="1:2" ht="12.75">
      <c r="A1239"/>
      <c r="B1239"/>
    </row>
    <row r="1240" spans="1:2" ht="12.75">
      <c r="A1240"/>
      <c r="B1240"/>
    </row>
    <row r="1241" spans="1:2" ht="12.75">
      <c r="A1241"/>
      <c r="B1241"/>
    </row>
    <row r="1242" spans="1:2" ht="12.75">
      <c r="A1242"/>
      <c r="B1242"/>
    </row>
    <row r="1243" spans="1:2" ht="12.75">
      <c r="A1243"/>
      <c r="B1243"/>
    </row>
    <row r="1244" spans="1:2" ht="12.75">
      <c r="A1244"/>
      <c r="B1244"/>
    </row>
    <row r="1245" spans="1:2" ht="12.75">
      <c r="A1245"/>
      <c r="B1245"/>
    </row>
    <row r="1246" spans="1:2" ht="12.75">
      <c r="A1246"/>
      <c r="B1246"/>
    </row>
    <row r="1247" spans="1:2" ht="12.75">
      <c r="A1247"/>
      <c r="B1247"/>
    </row>
    <row r="1248" spans="1:2" ht="12.75">
      <c r="A1248"/>
      <c r="B1248"/>
    </row>
    <row r="1249" spans="1:2" ht="12.75">
      <c r="A1249"/>
      <c r="B1249"/>
    </row>
    <row r="1250" spans="1:2" ht="12.75">
      <c r="A1250"/>
      <c r="B1250"/>
    </row>
    <row r="1251" spans="1:2" ht="12.75">
      <c r="A1251"/>
      <c r="B1251"/>
    </row>
    <row r="1252" spans="1:2" ht="12.75">
      <c r="A1252"/>
      <c r="B1252"/>
    </row>
    <row r="1253" spans="1:2" ht="12.75">
      <c r="A1253"/>
      <c r="B1253"/>
    </row>
    <row r="1254" spans="1:2" ht="12.75">
      <c r="A1254"/>
      <c r="B1254"/>
    </row>
    <row r="1255" spans="1:2" ht="12.75">
      <c r="A1255"/>
      <c r="B1255"/>
    </row>
    <row r="1256" spans="1:2" ht="12.75">
      <c r="A1256"/>
      <c r="B1256"/>
    </row>
    <row r="1257" spans="1:2" ht="12.75">
      <c r="A1257"/>
      <c r="B1257"/>
    </row>
    <row r="1258" spans="1:2" ht="12.75">
      <c r="A1258"/>
      <c r="B1258"/>
    </row>
    <row r="1259" spans="1:2" ht="12.75">
      <c r="A1259"/>
      <c r="B1259"/>
    </row>
    <row r="1260" spans="1:2" ht="12.75">
      <c r="A1260"/>
      <c r="B1260"/>
    </row>
    <row r="1261" spans="1:2" ht="12.75">
      <c r="A1261"/>
      <c r="B1261"/>
    </row>
    <row r="1262" spans="1:2" ht="12.75">
      <c r="A1262"/>
      <c r="B1262"/>
    </row>
    <row r="1263" spans="1:2" ht="12.75">
      <c r="A1263"/>
      <c r="B1263"/>
    </row>
    <row r="1264" spans="1:2" ht="12.75">
      <c r="A1264"/>
      <c r="B1264"/>
    </row>
    <row r="1265" spans="1:2" ht="12.75">
      <c r="A1265"/>
      <c r="B1265"/>
    </row>
    <row r="1266" spans="1:2" ht="12.75">
      <c r="A1266"/>
      <c r="B1266"/>
    </row>
    <row r="1267" spans="1:2" ht="12.75">
      <c r="A1267"/>
      <c r="B1267"/>
    </row>
    <row r="1268" spans="1:2" ht="12.75">
      <c r="A1268"/>
      <c r="B1268"/>
    </row>
    <row r="1269" spans="1:2" ht="12.75">
      <c r="A1269"/>
      <c r="B1269"/>
    </row>
    <row r="1270" spans="1:2" ht="12.75">
      <c r="A1270"/>
      <c r="B1270"/>
    </row>
    <row r="1271" spans="1:2" ht="12.75">
      <c r="A1271"/>
      <c r="B1271"/>
    </row>
    <row r="1272" spans="1:2" ht="12.75">
      <c r="A1272"/>
      <c r="B1272"/>
    </row>
    <row r="1273" spans="1:2" ht="12.75">
      <c r="A1273"/>
      <c r="B1273"/>
    </row>
    <row r="1274" spans="1:2" ht="12.75">
      <c r="A1274"/>
      <c r="B1274"/>
    </row>
    <row r="1275" spans="1:2" ht="12.75">
      <c r="A1275"/>
      <c r="B1275"/>
    </row>
    <row r="1276" spans="1:2" ht="12.75">
      <c r="A1276"/>
      <c r="B1276"/>
    </row>
    <row r="1277" spans="1:2" ht="12.75">
      <c r="A1277"/>
      <c r="B1277"/>
    </row>
    <row r="1278" spans="1:2" ht="12.75">
      <c r="A1278"/>
      <c r="B1278"/>
    </row>
    <row r="1279" spans="1:2" ht="12.75">
      <c r="A1279"/>
      <c r="B1279"/>
    </row>
    <row r="1280" spans="1:2" ht="12.75">
      <c r="A1280"/>
      <c r="B1280"/>
    </row>
    <row r="1281" spans="1:2" ht="12.75">
      <c r="A1281"/>
      <c r="B1281"/>
    </row>
    <row r="1282" spans="1:2" ht="12.75">
      <c r="A1282"/>
      <c r="B1282"/>
    </row>
    <row r="1283" spans="1:2" ht="12.75">
      <c r="A1283"/>
      <c r="B1283"/>
    </row>
    <row r="1284" spans="1:2" ht="12.75">
      <c r="A1284"/>
      <c r="B1284"/>
    </row>
    <row r="1285" spans="1:2" ht="12.75">
      <c r="A1285"/>
      <c r="B1285"/>
    </row>
    <row r="1286" spans="1:2" ht="12.75">
      <c r="A1286"/>
      <c r="B1286"/>
    </row>
    <row r="1287" spans="1:2" ht="12.75">
      <c r="A1287"/>
      <c r="B1287"/>
    </row>
    <row r="1288" spans="1:2" ht="12.75">
      <c r="A1288"/>
      <c r="B1288"/>
    </row>
    <row r="1289" spans="1:2" ht="12.75">
      <c r="A1289"/>
      <c r="B1289"/>
    </row>
    <row r="1290" spans="1:2" ht="12.75">
      <c r="A1290"/>
      <c r="B1290"/>
    </row>
    <row r="1291" spans="1:2" ht="12.75">
      <c r="A1291"/>
      <c r="B1291"/>
    </row>
    <row r="1292" spans="1:2" ht="12.75">
      <c r="A1292"/>
      <c r="B1292"/>
    </row>
    <row r="1293" spans="1:2" ht="12.75">
      <c r="A1293"/>
      <c r="B1293"/>
    </row>
    <row r="1294" spans="1:2" ht="12.75">
      <c r="A1294"/>
      <c r="B1294"/>
    </row>
    <row r="1295" spans="1:2" ht="12.75">
      <c r="A1295"/>
      <c r="B1295"/>
    </row>
    <row r="1296" spans="1:2" ht="12.75">
      <c r="A1296"/>
      <c r="B1296"/>
    </row>
    <row r="1297" spans="1:2" ht="12.75">
      <c r="A1297"/>
      <c r="B1297"/>
    </row>
    <row r="1298" spans="1:2" ht="12.75">
      <c r="A1298"/>
      <c r="B1298"/>
    </row>
    <row r="1299" spans="1:2" ht="12.75">
      <c r="A1299"/>
      <c r="B1299"/>
    </row>
    <row r="1300" spans="1:2" ht="12.75">
      <c r="A1300"/>
      <c r="B1300"/>
    </row>
    <row r="1301" spans="1:2" ht="12.75">
      <c r="A1301"/>
      <c r="B1301"/>
    </row>
    <row r="1302" spans="1:2" ht="12.75">
      <c r="A1302"/>
      <c r="B1302"/>
    </row>
    <row r="1303" spans="1:2" ht="12.75">
      <c r="A1303"/>
      <c r="B1303"/>
    </row>
    <row r="1304" spans="1:2" ht="12.75">
      <c r="A1304"/>
      <c r="B1304"/>
    </row>
    <row r="1305" spans="1:2" ht="12.75">
      <c r="A1305"/>
      <c r="B1305"/>
    </row>
    <row r="1306" spans="1:2" ht="12.75">
      <c r="A1306"/>
      <c r="B1306"/>
    </row>
    <row r="1307" spans="1:2" ht="12.75">
      <c r="A1307"/>
      <c r="B1307"/>
    </row>
    <row r="1308" spans="1:2" ht="12.75">
      <c r="A1308"/>
      <c r="B1308"/>
    </row>
    <row r="1309" spans="1:2" ht="12.75">
      <c r="A1309"/>
      <c r="B1309"/>
    </row>
    <row r="1310" spans="1:2" ht="12.75">
      <c r="A1310"/>
      <c r="B1310"/>
    </row>
    <row r="1311" spans="1:2" ht="12.75">
      <c r="A1311"/>
      <c r="B1311"/>
    </row>
    <row r="1312" spans="1:2" ht="12.75">
      <c r="A1312"/>
      <c r="B1312"/>
    </row>
    <row r="1313" spans="1:2" ht="12.75">
      <c r="A1313"/>
      <c r="B1313"/>
    </row>
    <row r="1314" spans="1:2" ht="12.75">
      <c r="A1314"/>
      <c r="B1314"/>
    </row>
    <row r="1315" spans="1:2" ht="12.75">
      <c r="A1315"/>
      <c r="B1315"/>
    </row>
    <row r="1316" spans="1:2" ht="12.75">
      <c r="A1316"/>
      <c r="B1316"/>
    </row>
    <row r="1317" spans="1:2" ht="12.75">
      <c r="A1317"/>
      <c r="B1317"/>
    </row>
    <row r="1318" spans="1:2" ht="12.75">
      <c r="A1318"/>
      <c r="B1318"/>
    </row>
    <row r="1319" spans="1:2" ht="12.75">
      <c r="A1319"/>
      <c r="B1319"/>
    </row>
    <row r="1320" spans="1:2" ht="12.75">
      <c r="A1320"/>
      <c r="B1320"/>
    </row>
    <row r="1321" spans="1:2" ht="12.75">
      <c r="A1321"/>
      <c r="B1321"/>
    </row>
    <row r="1322" spans="1:2" ht="12.75">
      <c r="A1322"/>
      <c r="B1322"/>
    </row>
    <row r="1323" spans="1:2" ht="12.75">
      <c r="A1323"/>
      <c r="B1323"/>
    </row>
    <row r="1324" spans="1:2" ht="12.75">
      <c r="A1324"/>
      <c r="B1324"/>
    </row>
    <row r="1325" spans="1:2" ht="12.75">
      <c r="A1325"/>
      <c r="B1325"/>
    </row>
    <row r="1326" spans="1:2" ht="12.75">
      <c r="A1326"/>
      <c r="B1326"/>
    </row>
    <row r="1327" spans="1:2" ht="12.75">
      <c r="A1327"/>
      <c r="B1327"/>
    </row>
    <row r="1328" spans="1:2" ht="12.75">
      <c r="A1328"/>
      <c r="B1328"/>
    </row>
    <row r="1329" spans="1:2" ht="12.75">
      <c r="A1329"/>
      <c r="B1329"/>
    </row>
    <row r="1330" spans="1:2" ht="12.75">
      <c r="A1330"/>
      <c r="B1330"/>
    </row>
    <row r="1331" spans="1:2" ht="12.75">
      <c r="A1331"/>
      <c r="B1331"/>
    </row>
    <row r="1332" spans="1:2" ht="12.75">
      <c r="A1332"/>
      <c r="B1332"/>
    </row>
    <row r="1333" spans="1:2" ht="12.75">
      <c r="A1333"/>
      <c r="B1333"/>
    </row>
    <row r="1334" spans="1:2" ht="12.75">
      <c r="A1334"/>
      <c r="B1334"/>
    </row>
    <row r="1335" spans="1:2" ht="12.75">
      <c r="A1335"/>
      <c r="B1335"/>
    </row>
    <row r="1336" spans="1:2" ht="12.75">
      <c r="A1336"/>
      <c r="B1336"/>
    </row>
    <row r="1337" spans="1:2" ht="12.75">
      <c r="A1337"/>
      <c r="B1337"/>
    </row>
    <row r="1338" spans="1:2" ht="12.75">
      <c r="A1338"/>
      <c r="B1338"/>
    </row>
    <row r="1339" spans="1:2" ht="12.75">
      <c r="A1339"/>
      <c r="B1339"/>
    </row>
    <row r="1340" spans="1:2" ht="12.75">
      <c r="A1340"/>
      <c r="B1340"/>
    </row>
    <row r="1341" spans="1:2" ht="12.75">
      <c r="A1341"/>
      <c r="B1341"/>
    </row>
    <row r="1342" spans="1:2" ht="12.75">
      <c r="A1342"/>
      <c r="B1342"/>
    </row>
    <row r="1343" spans="1:2" ht="12.75">
      <c r="A1343"/>
      <c r="B1343"/>
    </row>
    <row r="1344" spans="1:2" ht="12.75">
      <c r="A1344"/>
      <c r="B1344"/>
    </row>
    <row r="1345" spans="1:2" ht="12.75">
      <c r="A1345"/>
      <c r="B1345"/>
    </row>
    <row r="1346" spans="1:2" ht="12.75">
      <c r="A1346"/>
      <c r="B1346"/>
    </row>
    <row r="1347" spans="1:2" ht="12.75">
      <c r="A1347"/>
      <c r="B1347"/>
    </row>
    <row r="1348" spans="1:2" ht="12.75">
      <c r="A1348"/>
      <c r="B1348"/>
    </row>
    <row r="1349" spans="1:2" ht="12.75">
      <c r="A1349"/>
      <c r="B1349"/>
    </row>
    <row r="1350" spans="1:2" ht="12.75">
      <c r="A1350"/>
      <c r="B1350"/>
    </row>
    <row r="1351" spans="1:2" ht="12.75">
      <c r="A1351"/>
      <c r="B1351"/>
    </row>
    <row r="1352" spans="1:2" ht="12.75">
      <c r="A1352"/>
      <c r="B1352"/>
    </row>
    <row r="1353" spans="1:2" ht="12.75">
      <c r="A1353"/>
      <c r="B1353"/>
    </row>
    <row r="1354" spans="1:2" ht="12.75">
      <c r="A1354"/>
      <c r="B1354"/>
    </row>
    <row r="1355" spans="1:2" ht="12.75">
      <c r="A1355"/>
      <c r="B1355"/>
    </row>
    <row r="1356" spans="1:2" ht="12.75">
      <c r="A1356"/>
      <c r="B1356"/>
    </row>
    <row r="1357" spans="1:2" ht="12.75">
      <c r="A1357"/>
      <c r="B1357"/>
    </row>
    <row r="1358" spans="1:2" ht="12.75">
      <c r="A1358"/>
      <c r="B1358"/>
    </row>
    <row r="1359" spans="1:2" ht="12.75">
      <c r="A1359"/>
      <c r="B1359"/>
    </row>
    <row r="1360" spans="1:2" ht="12.75">
      <c r="A1360"/>
      <c r="B1360"/>
    </row>
    <row r="1361" spans="1:2" ht="12.75">
      <c r="A1361"/>
      <c r="B1361"/>
    </row>
    <row r="1362" spans="1:2" ht="12.75">
      <c r="A1362"/>
      <c r="B1362"/>
    </row>
    <row r="1363" spans="1:2" ht="12.75">
      <c r="A1363"/>
      <c r="B1363"/>
    </row>
    <row r="1364" spans="1:2" ht="12.75">
      <c r="A1364"/>
      <c r="B1364"/>
    </row>
    <row r="1365" spans="1:2" ht="12.75">
      <c r="A1365"/>
      <c r="B1365"/>
    </row>
    <row r="1366" spans="1:2" ht="12.75">
      <c r="A1366"/>
      <c r="B1366"/>
    </row>
    <row r="1367" spans="1:2" ht="12.75">
      <c r="A1367"/>
      <c r="B1367"/>
    </row>
    <row r="1368" spans="1:2" ht="12.75">
      <c r="A1368"/>
      <c r="B1368"/>
    </row>
    <row r="1369" spans="1:2" ht="12.75">
      <c r="A1369"/>
      <c r="B1369"/>
    </row>
    <row r="1370" spans="1:2" ht="12.75">
      <c r="A1370"/>
      <c r="B1370"/>
    </row>
    <row r="1371" spans="1:2" ht="12.75">
      <c r="A1371"/>
      <c r="B1371"/>
    </row>
    <row r="1372" spans="1:2" ht="12.75">
      <c r="A1372"/>
      <c r="B1372"/>
    </row>
    <row r="1373" spans="1:2" ht="12.75">
      <c r="A1373"/>
      <c r="B1373"/>
    </row>
    <row r="1374" spans="1:2" ht="12.75">
      <c r="A1374"/>
      <c r="B1374"/>
    </row>
    <row r="1375" spans="1:2" ht="12.75">
      <c r="A1375"/>
      <c r="B1375"/>
    </row>
    <row r="1376" spans="1:2" ht="12.75">
      <c r="A1376"/>
      <c r="B1376"/>
    </row>
    <row r="1377" spans="1:2" ht="12.75">
      <c r="A1377"/>
      <c r="B1377"/>
    </row>
    <row r="1378" spans="1:2" ht="12.75">
      <c r="A1378"/>
      <c r="B1378"/>
    </row>
    <row r="1379" spans="1:2" ht="12.75">
      <c r="A1379"/>
      <c r="B1379"/>
    </row>
    <row r="1380" spans="1:2" ht="12.75">
      <c r="A1380"/>
      <c r="B1380"/>
    </row>
    <row r="1381" spans="1:2" ht="12.75">
      <c r="A1381"/>
      <c r="B1381"/>
    </row>
    <row r="1382" spans="1:2" ht="12.75">
      <c r="A1382"/>
      <c r="B1382"/>
    </row>
    <row r="1383" spans="1:2" ht="12.75">
      <c r="A1383"/>
      <c r="B1383"/>
    </row>
    <row r="1384" spans="1:2" ht="12.75">
      <c r="A1384"/>
      <c r="B1384"/>
    </row>
    <row r="1385" spans="1:2" ht="12.75">
      <c r="A1385"/>
      <c r="B1385"/>
    </row>
    <row r="1386" spans="1:2" ht="12.75">
      <c r="A1386"/>
      <c r="B1386"/>
    </row>
    <row r="1387" spans="1:2" ht="12.75">
      <c r="A1387"/>
      <c r="B1387"/>
    </row>
    <row r="1388" spans="1:2" ht="12.75">
      <c r="A1388"/>
      <c r="B1388"/>
    </row>
    <row r="1389" spans="1:2" ht="12.75">
      <c r="A1389"/>
      <c r="B1389"/>
    </row>
    <row r="1390" spans="1:2" ht="12.75">
      <c r="A1390"/>
      <c r="B1390"/>
    </row>
    <row r="1391" spans="1:2" ht="12.75">
      <c r="A1391"/>
      <c r="B1391"/>
    </row>
    <row r="1392" spans="1:2" ht="12.75">
      <c r="A1392"/>
      <c r="B1392"/>
    </row>
    <row r="1393" spans="1:2" ht="12.75">
      <c r="A1393"/>
      <c r="B1393"/>
    </row>
    <row r="1394" spans="1:2" ht="12.75">
      <c r="A1394"/>
      <c r="B1394"/>
    </row>
    <row r="1395" spans="1:2" ht="12.75">
      <c r="A1395"/>
      <c r="B1395"/>
    </row>
    <row r="1396" spans="1:2" ht="12.75">
      <c r="A1396"/>
      <c r="B1396"/>
    </row>
    <row r="1397" spans="1:2" ht="12.75">
      <c r="A1397"/>
      <c r="B1397"/>
    </row>
    <row r="1398" spans="1:2" ht="12.75">
      <c r="A1398"/>
      <c r="B1398"/>
    </row>
    <row r="1399" spans="1:2" ht="12.75">
      <c r="A1399"/>
      <c r="B1399"/>
    </row>
    <row r="1400" spans="1:2" ht="12.75">
      <c r="A1400"/>
      <c r="B1400"/>
    </row>
    <row r="1401" spans="1:2" ht="12.75">
      <c r="A1401"/>
      <c r="B1401"/>
    </row>
    <row r="1402" spans="1:2" ht="12.75">
      <c r="A1402"/>
      <c r="B1402"/>
    </row>
    <row r="1403" spans="1:2" ht="12.75">
      <c r="A1403"/>
      <c r="B1403"/>
    </row>
    <row r="1404" spans="1:2" ht="12.75">
      <c r="A1404"/>
      <c r="B1404"/>
    </row>
    <row r="1405" spans="1:2" ht="12.75">
      <c r="A1405"/>
      <c r="B1405"/>
    </row>
    <row r="1406" spans="1:2" ht="12.75">
      <c r="A1406"/>
      <c r="B1406"/>
    </row>
    <row r="1407" spans="1:2" ht="12.75">
      <c r="A1407"/>
      <c r="B1407"/>
    </row>
    <row r="1408" spans="1:2" ht="12.75">
      <c r="A1408"/>
      <c r="B1408"/>
    </row>
    <row r="1409" spans="1:2" ht="12.75">
      <c r="A1409"/>
      <c r="B1409"/>
    </row>
    <row r="1410" spans="1:2" ht="12.75">
      <c r="A1410"/>
      <c r="B1410"/>
    </row>
    <row r="1411" spans="1:2" ht="12.75">
      <c r="A1411"/>
      <c r="B1411"/>
    </row>
    <row r="1412" spans="1:2" ht="12.75">
      <c r="A1412"/>
      <c r="B1412"/>
    </row>
    <row r="1413" spans="1:2" ht="12.75">
      <c r="A1413"/>
      <c r="B1413"/>
    </row>
    <row r="1414" spans="1:2" ht="12.75">
      <c r="A1414"/>
      <c r="B1414"/>
    </row>
    <row r="1415" spans="1:2" ht="12.75">
      <c r="A1415"/>
      <c r="B1415"/>
    </row>
    <row r="1416" spans="1:2" ht="12.75">
      <c r="A1416"/>
      <c r="B1416"/>
    </row>
    <row r="1417" spans="1:2" ht="12.75">
      <c r="A1417"/>
      <c r="B1417"/>
    </row>
    <row r="1418" spans="1:2" ht="12.75">
      <c r="A1418"/>
      <c r="B1418"/>
    </row>
    <row r="1419" spans="1:2" ht="12.75">
      <c r="A1419"/>
      <c r="B1419"/>
    </row>
    <row r="1420" spans="1:2" ht="12.75">
      <c r="A1420"/>
      <c r="B1420"/>
    </row>
    <row r="1421" spans="1:2" ht="12.75">
      <c r="A1421"/>
      <c r="B1421"/>
    </row>
    <row r="1422" spans="1:2" ht="12.75">
      <c r="A1422"/>
      <c r="B1422"/>
    </row>
    <row r="1423" spans="1:2" ht="12.75">
      <c r="A1423"/>
      <c r="B1423"/>
    </row>
    <row r="1424" spans="1:2" ht="12.75">
      <c r="A1424"/>
      <c r="B1424"/>
    </row>
    <row r="1425" spans="1:2" ht="12.75">
      <c r="A1425"/>
      <c r="B1425"/>
    </row>
    <row r="1426" spans="1:2" ht="12.75">
      <c r="A1426"/>
      <c r="B1426"/>
    </row>
    <row r="1427" spans="1:2" ht="12.75">
      <c r="A1427"/>
      <c r="B1427"/>
    </row>
    <row r="1428" spans="1:2" ht="12.75">
      <c r="A1428"/>
      <c r="B1428"/>
    </row>
    <row r="1429" spans="1:2" ht="12.75">
      <c r="A1429"/>
      <c r="B1429"/>
    </row>
    <row r="1430" spans="1:2" ht="12.75">
      <c r="A1430"/>
      <c r="B1430"/>
    </row>
    <row r="1431" spans="1:2" ht="12.75">
      <c r="A1431"/>
      <c r="B1431"/>
    </row>
    <row r="1432" spans="1:2" ht="12.75">
      <c r="A1432"/>
      <c r="B1432"/>
    </row>
    <row r="1433" spans="1:2" ht="12.75">
      <c r="A1433"/>
      <c r="B1433"/>
    </row>
    <row r="1434" spans="1:2" ht="12.75">
      <c r="A1434"/>
      <c r="B1434"/>
    </row>
    <row r="1435" spans="1:2" ht="12.75">
      <c r="A1435"/>
      <c r="B1435"/>
    </row>
    <row r="1436" spans="1:2" ht="12.75">
      <c r="A1436"/>
      <c r="B1436"/>
    </row>
    <row r="1437" spans="1:2" ht="12.75">
      <c r="A1437"/>
      <c r="B1437"/>
    </row>
    <row r="1438" spans="1:2" ht="12.75">
      <c r="A1438"/>
      <c r="B1438"/>
    </row>
    <row r="1439" spans="1:2" ht="12.75">
      <c r="A1439"/>
      <c r="B1439"/>
    </row>
    <row r="1440" spans="1:2" ht="12.75">
      <c r="A1440"/>
      <c r="B1440"/>
    </row>
    <row r="1441" spans="1:2" ht="12.75">
      <c r="A1441"/>
      <c r="B1441"/>
    </row>
    <row r="1442" spans="1:2" ht="12.75">
      <c r="A1442"/>
      <c r="B1442"/>
    </row>
    <row r="1443" spans="1:2" ht="12.75">
      <c r="A1443"/>
      <c r="B1443"/>
    </row>
    <row r="1444" spans="1:2" ht="12.75">
      <c r="A1444"/>
      <c r="B1444"/>
    </row>
    <row r="1445" spans="1:2" ht="12.75">
      <c r="A1445"/>
      <c r="B1445"/>
    </row>
    <row r="1446" spans="1:2" ht="12.75">
      <c r="A1446"/>
      <c r="B1446"/>
    </row>
    <row r="1447" spans="1:2" ht="12.75">
      <c r="A1447"/>
      <c r="B1447"/>
    </row>
    <row r="1448" spans="1:2" ht="12.75">
      <c r="A1448"/>
      <c r="B1448"/>
    </row>
    <row r="1449" spans="1:2" ht="12.75">
      <c r="A1449"/>
      <c r="B1449"/>
    </row>
    <row r="1450" spans="1:2" ht="12.75">
      <c r="A1450"/>
      <c r="B1450"/>
    </row>
    <row r="1451" spans="1:2" ht="12.75">
      <c r="A1451"/>
      <c r="B1451"/>
    </row>
    <row r="1452" spans="1:2" ht="12.75">
      <c r="A1452"/>
      <c r="B1452"/>
    </row>
    <row r="1453" spans="1:2" ht="12.75">
      <c r="A1453"/>
      <c r="B1453"/>
    </row>
    <row r="1454" spans="1:2" ht="12.75">
      <c r="A1454"/>
      <c r="B1454"/>
    </row>
    <row r="1455" spans="1:2" ht="12.75">
      <c r="A1455"/>
      <c r="B1455"/>
    </row>
    <row r="1456" spans="1:2" ht="12.75">
      <c r="A1456"/>
      <c r="B1456"/>
    </row>
    <row r="1457" spans="1:2" ht="12.75">
      <c r="A1457"/>
      <c r="B1457"/>
    </row>
    <row r="1458" spans="1:2" ht="12.75">
      <c r="A1458"/>
      <c r="B1458"/>
    </row>
    <row r="1459" spans="1:2" ht="12.75">
      <c r="A1459"/>
      <c r="B1459"/>
    </row>
    <row r="1460" spans="1:2" ht="12.75">
      <c r="A1460"/>
      <c r="B1460"/>
    </row>
    <row r="1461" spans="1:2" ht="12.75">
      <c r="A1461"/>
      <c r="B1461"/>
    </row>
    <row r="1462" spans="1:2" ht="12.75">
      <c r="A1462"/>
      <c r="B1462"/>
    </row>
    <row r="1463" spans="1:2" ht="12.75">
      <c r="A1463"/>
      <c r="B1463"/>
    </row>
    <row r="1464" spans="1:2" ht="12.75">
      <c r="A1464"/>
      <c r="B1464"/>
    </row>
    <row r="1465" spans="1:2" ht="12.75">
      <c r="A1465"/>
      <c r="B1465"/>
    </row>
    <row r="1466" spans="1:2" ht="12.75">
      <c r="A1466"/>
      <c r="B1466"/>
    </row>
    <row r="1467" spans="1:2" ht="12.75">
      <c r="A1467"/>
      <c r="B1467"/>
    </row>
    <row r="1468" spans="1:2" ht="12.75">
      <c r="A1468"/>
      <c r="B1468"/>
    </row>
    <row r="1469" spans="1:2" ht="12.75">
      <c r="A1469"/>
      <c r="B1469"/>
    </row>
    <row r="1470" spans="1:2" ht="12.75">
      <c r="A1470"/>
      <c r="B1470"/>
    </row>
    <row r="1471" spans="1:2" ht="12.75">
      <c r="A1471"/>
      <c r="B1471"/>
    </row>
    <row r="1472" spans="1:2" ht="12.75">
      <c r="A1472"/>
      <c r="B1472"/>
    </row>
    <row r="1473" spans="1:2" ht="12.75">
      <c r="A1473"/>
      <c r="B1473"/>
    </row>
    <row r="1474" spans="1:2" ht="12.75">
      <c r="A1474"/>
      <c r="B1474"/>
    </row>
    <row r="1475" spans="1:2" ht="12.75">
      <c r="A1475"/>
      <c r="B1475"/>
    </row>
    <row r="1476" spans="1:2" ht="12.75">
      <c r="A1476"/>
      <c r="B1476"/>
    </row>
    <row r="1477" spans="1:2" ht="12.75">
      <c r="A1477"/>
      <c r="B1477"/>
    </row>
    <row r="1478" spans="1:2" ht="12.75">
      <c r="A1478"/>
      <c r="B1478"/>
    </row>
    <row r="1479" spans="1:2" ht="12.75">
      <c r="A1479"/>
      <c r="B1479"/>
    </row>
    <row r="1480" spans="1:2" ht="12.75">
      <c r="A1480"/>
      <c r="B1480"/>
    </row>
    <row r="1481" spans="1:2" ht="12.75">
      <c r="A1481"/>
      <c r="B1481"/>
    </row>
    <row r="1482" spans="1:2" ht="12.75">
      <c r="A1482"/>
      <c r="B1482"/>
    </row>
    <row r="1483" spans="1:2" ht="12.75">
      <c r="A1483"/>
      <c r="B1483"/>
    </row>
    <row r="1484" spans="1:2" ht="12.75">
      <c r="A1484"/>
      <c r="B1484"/>
    </row>
    <row r="1485" spans="1:2" ht="12.75">
      <c r="A1485"/>
      <c r="B1485"/>
    </row>
    <row r="1486" spans="1:2" ht="12.75">
      <c r="A1486"/>
      <c r="B1486"/>
    </row>
    <row r="1487" spans="1:2" ht="12.75">
      <c r="A1487"/>
      <c r="B1487"/>
    </row>
    <row r="1488" spans="1:2" ht="12.75">
      <c r="A1488"/>
      <c r="B1488"/>
    </row>
    <row r="1489" spans="1:2" ht="12.75">
      <c r="A1489"/>
      <c r="B1489"/>
    </row>
    <row r="1490" spans="1:2" ht="12.75">
      <c r="A1490"/>
      <c r="B1490"/>
    </row>
    <row r="1491" spans="1:2" ht="12.75">
      <c r="A1491"/>
      <c r="B1491"/>
    </row>
    <row r="1492" spans="1:2" ht="12.75">
      <c r="A1492"/>
      <c r="B1492"/>
    </row>
    <row r="1493" spans="1:2" ht="12.75">
      <c r="A1493"/>
      <c r="B1493"/>
    </row>
    <row r="1494" spans="1:2" ht="12.75">
      <c r="A1494"/>
      <c r="B1494"/>
    </row>
    <row r="1495" spans="1:2" ht="12.75">
      <c r="A1495"/>
      <c r="B1495"/>
    </row>
    <row r="1496" spans="1:2" ht="12.75">
      <c r="A1496"/>
      <c r="B1496"/>
    </row>
    <row r="1497" spans="1:2" ht="12.75">
      <c r="A1497"/>
      <c r="B1497"/>
    </row>
    <row r="1498" spans="1:2" ht="12.75">
      <c r="A1498"/>
      <c r="B1498"/>
    </row>
    <row r="1499" spans="1:2" ht="12.75">
      <c r="A1499"/>
      <c r="B1499"/>
    </row>
    <row r="1500" spans="1:2" ht="12.75">
      <c r="A1500"/>
      <c r="B1500"/>
    </row>
    <row r="1501" spans="1:2" ht="12.75">
      <c r="A1501"/>
      <c r="B1501"/>
    </row>
    <row r="1502" spans="1:2" ht="12.75">
      <c r="A1502"/>
      <c r="B1502"/>
    </row>
    <row r="1503" spans="1:2" ht="12.75">
      <c r="A1503"/>
      <c r="B1503"/>
    </row>
    <row r="1504" spans="1:2" ht="12.75">
      <c r="A1504"/>
      <c r="B1504"/>
    </row>
    <row r="1505" spans="1:2" ht="12.75">
      <c r="A1505"/>
      <c r="B1505"/>
    </row>
    <row r="1506" spans="1:2" ht="12.75">
      <c r="A1506"/>
      <c r="B1506"/>
    </row>
    <row r="1507" spans="1:2" ht="12.75">
      <c r="A1507"/>
      <c r="B1507"/>
    </row>
    <row r="1508" spans="1:2" ht="12.75">
      <c r="A1508"/>
      <c r="B1508"/>
    </row>
    <row r="1509" spans="1:2" ht="12.75">
      <c r="A1509"/>
      <c r="B1509"/>
    </row>
    <row r="1510" spans="1:2" ht="12.75">
      <c r="A1510"/>
      <c r="B1510"/>
    </row>
    <row r="1511" spans="1:2" ht="12.75">
      <c r="A1511"/>
      <c r="B1511"/>
    </row>
    <row r="1512" spans="1:2" ht="12.75">
      <c r="A1512"/>
      <c r="B1512"/>
    </row>
    <row r="1513" spans="1:2" ht="12.75">
      <c r="A1513"/>
      <c r="B1513"/>
    </row>
    <row r="1514" spans="1:2" ht="12.75">
      <c r="A1514"/>
      <c r="B1514"/>
    </row>
    <row r="1515" spans="1:2" ht="12.75">
      <c r="A1515"/>
      <c r="B1515"/>
    </row>
    <row r="1516" spans="1:2" ht="12.75">
      <c r="A1516"/>
      <c r="B1516"/>
    </row>
    <row r="1517" spans="1:2" ht="12.75">
      <c r="A1517"/>
      <c r="B1517"/>
    </row>
    <row r="1518" spans="1:2" ht="12.75">
      <c r="A1518"/>
      <c r="B1518"/>
    </row>
    <row r="1519" spans="1:2" ht="12.75">
      <c r="A1519"/>
      <c r="B1519"/>
    </row>
    <row r="1520" spans="1:2" ht="12.75">
      <c r="A1520"/>
      <c r="B1520"/>
    </row>
    <row r="1521" spans="1:2" ht="12.75">
      <c r="A1521"/>
      <c r="B1521"/>
    </row>
    <row r="1522" spans="1:2" ht="12.75">
      <c r="A1522"/>
      <c r="B1522"/>
    </row>
    <row r="1523" spans="1:2" ht="12.75">
      <c r="A1523"/>
      <c r="B1523"/>
    </row>
    <row r="1524" spans="1:2" ht="12.75">
      <c r="A1524"/>
      <c r="B1524"/>
    </row>
    <row r="1525" spans="1:2" ht="12.75">
      <c r="A1525"/>
      <c r="B1525"/>
    </row>
    <row r="1526" spans="1:2" ht="12.75">
      <c r="A1526"/>
      <c r="B1526"/>
    </row>
    <row r="1527" spans="1:2" ht="12.75">
      <c r="A1527"/>
      <c r="B1527"/>
    </row>
    <row r="1528" spans="1:2" ht="12.75">
      <c r="A1528"/>
      <c r="B1528"/>
    </row>
    <row r="1529" spans="1:2" ht="12.75">
      <c r="A1529"/>
      <c r="B1529"/>
    </row>
    <row r="1530" spans="1:2" ht="12.75">
      <c r="A1530"/>
      <c r="B1530"/>
    </row>
    <row r="1531" spans="1:2" ht="12.75">
      <c r="A1531"/>
      <c r="B1531"/>
    </row>
    <row r="1532" spans="1:2" ht="12.75">
      <c r="A1532"/>
      <c r="B1532"/>
    </row>
    <row r="1533" spans="1:2" ht="12.75">
      <c r="A1533"/>
      <c r="B1533"/>
    </row>
    <row r="1534" spans="1:2" ht="12.75">
      <c r="A1534"/>
      <c r="B1534"/>
    </row>
    <row r="1535" spans="1:2" ht="12.75">
      <c r="A1535"/>
      <c r="B1535"/>
    </row>
    <row r="1536" spans="1:2" ht="12.75">
      <c r="A1536"/>
      <c r="B1536"/>
    </row>
    <row r="1537" spans="1:2" ht="12.75">
      <c r="A1537"/>
      <c r="B1537"/>
    </row>
    <row r="1538" spans="1:2" ht="12.75">
      <c r="A1538"/>
      <c r="B1538"/>
    </row>
    <row r="1539" spans="1:2" ht="12.75">
      <c r="A1539"/>
      <c r="B1539"/>
    </row>
    <row r="1540" spans="1:2" ht="12.75">
      <c r="A1540"/>
      <c r="B1540"/>
    </row>
    <row r="1541" spans="1:2" ht="12.75">
      <c r="A1541"/>
      <c r="B1541"/>
    </row>
    <row r="1542" spans="1:2" ht="12.75">
      <c r="A1542"/>
      <c r="B1542"/>
    </row>
    <row r="1543" spans="1:2" ht="12.75">
      <c r="A1543"/>
      <c r="B1543"/>
    </row>
    <row r="1544" spans="1:2" ht="12.75">
      <c r="A1544"/>
      <c r="B1544"/>
    </row>
    <row r="1545" spans="1:2" ht="12.75">
      <c r="A1545"/>
      <c r="B1545"/>
    </row>
    <row r="1546" spans="1:2" ht="12.75">
      <c r="A1546"/>
      <c r="B1546"/>
    </row>
    <row r="1547" spans="1:2" ht="12.75">
      <c r="A1547"/>
      <c r="B1547"/>
    </row>
    <row r="1548" spans="1:2" ht="12.75">
      <c r="A1548"/>
      <c r="B1548"/>
    </row>
    <row r="1549" spans="1:2" ht="12.75">
      <c r="A1549"/>
      <c r="B1549"/>
    </row>
    <row r="1550" spans="1:2" ht="12.75">
      <c r="A1550"/>
      <c r="B1550"/>
    </row>
    <row r="1551" spans="1:2" ht="12.75">
      <c r="A1551"/>
      <c r="B1551"/>
    </row>
    <row r="1552" spans="1:2" ht="12.75">
      <c r="A1552"/>
      <c r="B1552"/>
    </row>
    <row r="1553" spans="1:2" ht="12.75">
      <c r="A1553"/>
      <c r="B1553"/>
    </row>
    <row r="1554" spans="1:2" ht="12.75">
      <c r="A1554"/>
      <c r="B1554"/>
    </row>
    <row r="1555" spans="1:2" ht="12.75">
      <c r="A1555"/>
      <c r="B1555"/>
    </row>
    <row r="1556" spans="1:2" ht="12.75">
      <c r="A1556"/>
      <c r="B1556"/>
    </row>
    <row r="1557" spans="1:2" ht="12.75">
      <c r="A1557"/>
      <c r="B1557"/>
    </row>
    <row r="1558" spans="1:2" ht="12.75">
      <c r="A1558"/>
      <c r="B1558"/>
    </row>
    <row r="1559" spans="1:2" ht="12.75">
      <c r="A1559"/>
      <c r="B1559"/>
    </row>
    <row r="1560" spans="1:2" ht="12.75">
      <c r="A1560"/>
      <c r="B1560"/>
    </row>
    <row r="1561" spans="1:2" ht="12.75">
      <c r="A1561"/>
      <c r="B1561"/>
    </row>
    <row r="1562" spans="1:2" ht="12.75">
      <c r="A1562"/>
      <c r="B1562"/>
    </row>
    <row r="1563" spans="1:2" ht="12.75">
      <c r="A1563"/>
      <c r="B1563"/>
    </row>
    <row r="1564" spans="1:2" ht="12.75">
      <c r="A1564"/>
      <c r="B1564"/>
    </row>
    <row r="1565" spans="1:2" ht="12.75">
      <c r="A1565"/>
      <c r="B1565"/>
    </row>
    <row r="1566" spans="1:2" ht="12.75">
      <c r="A1566"/>
      <c r="B1566"/>
    </row>
    <row r="1567" spans="1:2" ht="12.75">
      <c r="A1567"/>
      <c r="B1567"/>
    </row>
    <row r="1568" spans="1:2" ht="12.75">
      <c r="A1568"/>
      <c r="B1568"/>
    </row>
    <row r="1569" spans="1:2" ht="12.75">
      <c r="A1569"/>
      <c r="B1569"/>
    </row>
    <row r="1570" spans="1:2" ht="12.75">
      <c r="A1570"/>
      <c r="B1570"/>
    </row>
    <row r="1571" spans="1:2" ht="12.75">
      <c r="A1571"/>
      <c r="B1571"/>
    </row>
    <row r="1572" spans="1:2" ht="12.75">
      <c r="A1572"/>
      <c r="B1572"/>
    </row>
    <row r="1573" spans="1:2" ht="12.75">
      <c r="A1573"/>
      <c r="B1573"/>
    </row>
    <row r="1574" spans="1:2" ht="12.75">
      <c r="A1574"/>
      <c r="B1574"/>
    </row>
    <row r="1575" spans="1:2" ht="12.75">
      <c r="A1575"/>
      <c r="B1575"/>
    </row>
    <row r="1576" spans="1:2" ht="12.75">
      <c r="A1576"/>
      <c r="B1576"/>
    </row>
    <row r="1577" spans="1:2" ht="12.75">
      <c r="A1577"/>
      <c r="B1577"/>
    </row>
    <row r="1578" spans="1:2" ht="12.75">
      <c r="A1578"/>
      <c r="B1578"/>
    </row>
    <row r="1579" spans="1:2" ht="12.75">
      <c r="A1579"/>
      <c r="B1579"/>
    </row>
    <row r="1580" spans="1:2" ht="12.75">
      <c r="A1580"/>
      <c r="B1580"/>
    </row>
    <row r="1581" spans="1:2" ht="12.75">
      <c r="A1581"/>
      <c r="B1581"/>
    </row>
    <row r="1582" spans="1:2" ht="12.75">
      <c r="A1582"/>
      <c r="B1582"/>
    </row>
    <row r="1583" spans="1:2" ht="12.75">
      <c r="A1583"/>
      <c r="B1583"/>
    </row>
    <row r="1584" spans="1:2" ht="12.75">
      <c r="A1584"/>
      <c r="B1584"/>
    </row>
    <row r="1585" spans="1:2" ht="12.75">
      <c r="A1585"/>
      <c r="B1585"/>
    </row>
    <row r="1586" spans="1:2" ht="12.75">
      <c r="A1586"/>
      <c r="B1586"/>
    </row>
    <row r="1587" spans="1:2" ht="12.75">
      <c r="A1587"/>
      <c r="B1587"/>
    </row>
    <row r="1588" spans="1:2" ht="12.75">
      <c r="A1588"/>
      <c r="B1588"/>
    </row>
    <row r="1589" spans="1:2" ht="12.75">
      <c r="A1589"/>
      <c r="B1589"/>
    </row>
    <row r="1590" spans="1:2" ht="12.75">
      <c r="A1590"/>
      <c r="B1590"/>
    </row>
    <row r="1591" spans="1:2" ht="12.75">
      <c r="A1591"/>
      <c r="B1591"/>
    </row>
    <row r="1592" spans="1:2" ht="12.75">
      <c r="A1592"/>
      <c r="B1592"/>
    </row>
    <row r="1593" spans="1:2" ht="12.75">
      <c r="A1593"/>
      <c r="B1593"/>
    </row>
    <row r="1594" spans="1:2" ht="12.75">
      <c r="A1594"/>
      <c r="B1594"/>
    </row>
    <row r="1595" spans="1:2" ht="12.75">
      <c r="A1595"/>
      <c r="B1595"/>
    </row>
    <row r="1596" spans="1:2" ht="12.75">
      <c r="A1596"/>
      <c r="B1596"/>
    </row>
    <row r="1597" spans="1:2" ht="12.75">
      <c r="A1597"/>
      <c r="B1597"/>
    </row>
    <row r="1598" spans="1:2" ht="12.75">
      <c r="A1598"/>
      <c r="B1598"/>
    </row>
    <row r="1599" spans="1:2" ht="12.75">
      <c r="A1599"/>
      <c r="B1599"/>
    </row>
    <row r="1600" spans="1:2" ht="12.75">
      <c r="A1600"/>
      <c r="B1600"/>
    </row>
    <row r="1601" spans="1:2" ht="12.75">
      <c r="A1601"/>
      <c r="B1601"/>
    </row>
    <row r="1602" spans="1:2" ht="12.75">
      <c r="A1602"/>
      <c r="B1602"/>
    </row>
    <row r="1603" spans="1:2" ht="12.75">
      <c r="A1603"/>
      <c r="B1603"/>
    </row>
    <row r="1604" spans="1:2" ht="12.75">
      <c r="A1604"/>
      <c r="B1604"/>
    </row>
    <row r="1605" spans="1:2" ht="12.75">
      <c r="A1605"/>
      <c r="B1605"/>
    </row>
    <row r="1606" spans="1:2" ht="12.75">
      <c r="A1606"/>
      <c r="B1606"/>
    </row>
    <row r="1607" spans="1:2" ht="12.75">
      <c r="A1607"/>
      <c r="B1607"/>
    </row>
    <row r="1608" spans="1:2" ht="12.75">
      <c r="A1608"/>
      <c r="B1608"/>
    </row>
    <row r="1609" spans="1:2" ht="12.75">
      <c r="A1609"/>
      <c r="B1609"/>
    </row>
    <row r="1610" spans="1:2" ht="12.75">
      <c r="A1610"/>
      <c r="B1610"/>
    </row>
    <row r="1611" spans="1:2" ht="12.75">
      <c r="A1611"/>
      <c r="B1611"/>
    </row>
    <row r="1612" spans="1:2" ht="12.75">
      <c r="A1612"/>
      <c r="B1612"/>
    </row>
    <row r="1613" spans="1:2" ht="12.75">
      <c r="A1613"/>
      <c r="B1613"/>
    </row>
    <row r="1614" spans="1:2" ht="12.75">
      <c r="A1614"/>
      <c r="B1614"/>
    </row>
    <row r="1615" spans="1:2" ht="12.75">
      <c r="A1615"/>
      <c r="B1615"/>
    </row>
    <row r="1616" spans="1:2" ht="12.75">
      <c r="A1616"/>
      <c r="B1616"/>
    </row>
    <row r="1617" spans="1:2" ht="12.75">
      <c r="A1617"/>
      <c r="B1617"/>
    </row>
    <row r="1618" spans="1:2" ht="12.75">
      <c r="A1618"/>
      <c r="B1618"/>
    </row>
    <row r="1619" spans="1:2" ht="12.75">
      <c r="A1619"/>
      <c r="B1619"/>
    </row>
    <row r="1620" spans="1:2" ht="12.75">
      <c r="A1620"/>
      <c r="B1620"/>
    </row>
    <row r="1621" spans="1:2" ht="12.75">
      <c r="A1621"/>
      <c r="B1621"/>
    </row>
    <row r="1622" spans="1:2" ht="12.75">
      <c r="A1622"/>
      <c r="B1622"/>
    </row>
    <row r="1623" spans="1:2" ht="12.75">
      <c r="A1623"/>
      <c r="B1623"/>
    </row>
    <row r="1624" spans="1:2" ht="12.75">
      <c r="A1624"/>
      <c r="B1624"/>
    </row>
    <row r="1625" spans="1:2" ht="12.75">
      <c r="A1625"/>
      <c r="B1625"/>
    </row>
    <row r="1626" spans="1:2" ht="12.75">
      <c r="A1626"/>
      <c r="B1626"/>
    </row>
    <row r="1627" spans="1:2" ht="12.75">
      <c r="A1627"/>
      <c r="B1627"/>
    </row>
    <row r="1628" spans="1:2" ht="12.75">
      <c r="A1628"/>
      <c r="B1628"/>
    </row>
    <row r="1629" spans="1:2" ht="12.75">
      <c r="A1629"/>
      <c r="B1629"/>
    </row>
    <row r="1630" spans="1:2" ht="12.75">
      <c r="A1630"/>
      <c r="B1630"/>
    </row>
    <row r="1631" spans="1:2" ht="12.75">
      <c r="A1631"/>
      <c r="B1631"/>
    </row>
    <row r="1632" spans="1:2" ht="12.75">
      <c r="A1632"/>
      <c r="B1632"/>
    </row>
    <row r="1633" spans="1:2" ht="12.75">
      <c r="A1633"/>
      <c r="B1633"/>
    </row>
    <row r="1634" spans="1:2" ht="12.75">
      <c r="A1634"/>
      <c r="B1634"/>
    </row>
    <row r="1635" spans="1:2" ht="12.75">
      <c r="A1635"/>
      <c r="B1635"/>
    </row>
    <row r="1636" spans="1:2" ht="12.75">
      <c r="A1636"/>
      <c r="B1636"/>
    </row>
    <row r="1637" spans="1:2" ht="12.75">
      <c r="A1637"/>
      <c r="B1637"/>
    </row>
    <row r="1638" spans="1:2" ht="12.75">
      <c r="A1638"/>
      <c r="B1638"/>
    </row>
    <row r="1639" spans="1:2" ht="12.75">
      <c r="A1639"/>
      <c r="B1639"/>
    </row>
    <row r="1640" spans="1:2" ht="12.75">
      <c r="A1640"/>
      <c r="B1640"/>
    </row>
    <row r="1641" spans="1:2" ht="12.75">
      <c r="A1641"/>
      <c r="B1641"/>
    </row>
    <row r="1642" spans="1:2" ht="12.75">
      <c r="A1642"/>
      <c r="B1642"/>
    </row>
    <row r="1643" spans="1:2" ht="12.75">
      <c r="A1643"/>
      <c r="B1643"/>
    </row>
    <row r="1644" spans="1:2" ht="12.75">
      <c r="A1644"/>
      <c r="B1644"/>
    </row>
    <row r="1645" spans="1:2" ht="12.75">
      <c r="A1645"/>
      <c r="B1645"/>
    </row>
    <row r="1646" spans="1:2" ht="12.75">
      <c r="A1646"/>
      <c r="B1646"/>
    </row>
    <row r="1647" spans="1:2" ht="12.75">
      <c r="A1647"/>
      <c r="B1647"/>
    </row>
    <row r="1648" spans="1:2" ht="12.75">
      <c r="A1648"/>
      <c r="B1648"/>
    </row>
    <row r="1649" spans="1:2" ht="12.75">
      <c r="A1649"/>
      <c r="B1649"/>
    </row>
    <row r="1650" spans="1:2" ht="12.75">
      <c r="A1650"/>
      <c r="B1650"/>
    </row>
    <row r="1651" spans="1:2" ht="12.75">
      <c r="A1651"/>
      <c r="B1651"/>
    </row>
    <row r="1652" spans="1:2" ht="12.75">
      <c r="A1652"/>
      <c r="B1652"/>
    </row>
    <row r="1653" spans="1:2" ht="12.75">
      <c r="A1653"/>
      <c r="B1653"/>
    </row>
    <row r="1654" spans="1:2" ht="12.75">
      <c r="A1654"/>
      <c r="B1654"/>
    </row>
    <row r="1655" spans="1:2" ht="12.75">
      <c r="A1655"/>
      <c r="B1655"/>
    </row>
    <row r="1656" spans="1:2" ht="12.75">
      <c r="A1656"/>
      <c r="B1656"/>
    </row>
    <row r="1657" spans="1:2" ht="12.75">
      <c r="A1657"/>
      <c r="B1657"/>
    </row>
    <row r="1658" spans="1:2" ht="12.75">
      <c r="A1658"/>
      <c r="B1658"/>
    </row>
    <row r="1659" spans="1:2" ht="12.75">
      <c r="A1659"/>
      <c r="B1659"/>
    </row>
    <row r="1660" spans="1:2" ht="12.75">
      <c r="A1660"/>
      <c r="B1660"/>
    </row>
    <row r="1661" spans="1:2" ht="12.75">
      <c r="A1661"/>
      <c r="B1661"/>
    </row>
    <row r="1662" spans="1:2" ht="12.75">
      <c r="A1662"/>
      <c r="B1662"/>
    </row>
    <row r="1663" spans="1:2" ht="12.75">
      <c r="A1663"/>
      <c r="B1663"/>
    </row>
    <row r="1664" spans="1:2" ht="12.75">
      <c r="A1664"/>
      <c r="B1664"/>
    </row>
    <row r="1665" spans="1:2" ht="12.75">
      <c r="A1665"/>
      <c r="B1665"/>
    </row>
    <row r="1666" spans="1:2" ht="12.75">
      <c r="A1666"/>
      <c r="B1666"/>
    </row>
    <row r="1667" spans="1:2" ht="12.75">
      <c r="A1667"/>
      <c r="B1667"/>
    </row>
    <row r="1668" spans="1:2" ht="12.75">
      <c r="A1668"/>
      <c r="B1668"/>
    </row>
    <row r="1669" spans="1:2" ht="12.75">
      <c r="A1669"/>
      <c r="B1669"/>
    </row>
    <row r="1670" spans="1:2" ht="12.75">
      <c r="A1670"/>
      <c r="B1670"/>
    </row>
    <row r="1671" spans="1:2" ht="12.75">
      <c r="A1671"/>
      <c r="B1671"/>
    </row>
    <row r="1672" spans="1:2" ht="12.75">
      <c r="A1672"/>
      <c r="B1672"/>
    </row>
    <row r="1673" spans="1:2" ht="12.75">
      <c r="A1673"/>
      <c r="B1673"/>
    </row>
    <row r="1674" spans="1:2" ht="12.75">
      <c r="A1674"/>
      <c r="B1674"/>
    </row>
    <row r="1675" spans="1:2" ht="12.75">
      <c r="A1675"/>
      <c r="B1675"/>
    </row>
    <row r="1676" spans="1:2" ht="12.75">
      <c r="A1676"/>
      <c r="B1676"/>
    </row>
    <row r="1677" spans="1:2" ht="12.75">
      <c r="A1677"/>
      <c r="B1677"/>
    </row>
    <row r="1678" spans="1:2" ht="12.75">
      <c r="A1678"/>
      <c r="B1678"/>
    </row>
    <row r="1679" spans="1:2" ht="12.75">
      <c r="A1679"/>
      <c r="B1679"/>
    </row>
    <row r="1680" spans="1:2" ht="12.75">
      <c r="A1680"/>
      <c r="B1680"/>
    </row>
    <row r="1681" spans="1:2" ht="12.75">
      <c r="A1681"/>
      <c r="B1681"/>
    </row>
    <row r="1682" spans="1:2" ht="12.75">
      <c r="A1682"/>
      <c r="B1682"/>
    </row>
    <row r="1683" spans="1:2" ht="12.75">
      <c r="A1683"/>
      <c r="B1683"/>
    </row>
    <row r="1684" spans="1:2" ht="12.75">
      <c r="A1684"/>
      <c r="B1684"/>
    </row>
    <row r="1685" spans="1:2" ht="12.75">
      <c r="A1685"/>
      <c r="B1685"/>
    </row>
    <row r="1686" spans="1:2" ht="12.75">
      <c r="A1686"/>
      <c r="B1686"/>
    </row>
    <row r="1687" spans="1:2" ht="12.75">
      <c r="A1687"/>
      <c r="B1687"/>
    </row>
    <row r="1688" spans="1:2" ht="12.75">
      <c r="A1688"/>
      <c r="B1688"/>
    </row>
    <row r="1689" spans="1:2" ht="12.75">
      <c r="A1689"/>
      <c r="B1689"/>
    </row>
    <row r="1690" spans="1:2" ht="12.75">
      <c r="A1690"/>
      <c r="B1690"/>
    </row>
    <row r="1691" spans="1:2" ht="12.75">
      <c r="A1691"/>
      <c r="B1691"/>
    </row>
    <row r="1692" spans="1:2" ht="12.75">
      <c r="A1692"/>
      <c r="B1692"/>
    </row>
    <row r="1693" spans="1:2" ht="12.75">
      <c r="A1693"/>
      <c r="B1693"/>
    </row>
    <row r="1694" spans="1:2" ht="12.75">
      <c r="A1694"/>
      <c r="B1694"/>
    </row>
    <row r="1695" spans="1:2" ht="12.75">
      <c r="A1695"/>
      <c r="B1695"/>
    </row>
    <row r="1696" spans="1:2" ht="12.75">
      <c r="A1696"/>
      <c r="B1696"/>
    </row>
    <row r="1697" spans="1:2" ht="12.75">
      <c r="A1697"/>
      <c r="B1697"/>
    </row>
    <row r="1698" spans="1:2" ht="12.75">
      <c r="A1698"/>
      <c r="B1698"/>
    </row>
    <row r="1699" spans="1:2" ht="12.75">
      <c r="A1699"/>
      <c r="B1699"/>
    </row>
    <row r="1700" spans="1:2" ht="12.75">
      <c r="A1700"/>
      <c r="B1700"/>
    </row>
    <row r="1701" spans="1:2" ht="12.75">
      <c r="A1701"/>
      <c r="B1701"/>
    </row>
    <row r="1702" spans="1:2" ht="12.75">
      <c r="A1702"/>
      <c r="B1702"/>
    </row>
    <row r="1703" spans="1:2" ht="12.75">
      <c r="A1703"/>
      <c r="B1703"/>
    </row>
    <row r="1704" spans="1:2" ht="12.75">
      <c r="A1704"/>
      <c r="B1704"/>
    </row>
    <row r="1705" spans="1:2" ht="12.75">
      <c r="A1705"/>
      <c r="B1705"/>
    </row>
    <row r="1706" spans="1:2" ht="12.75">
      <c r="A1706"/>
      <c r="B1706"/>
    </row>
    <row r="1707" spans="1:2" ht="12.75">
      <c r="A1707"/>
      <c r="B1707"/>
    </row>
    <row r="1708" spans="1:2" ht="12.75">
      <c r="A1708"/>
      <c r="B1708"/>
    </row>
    <row r="1709" spans="1:2" ht="12.75">
      <c r="A1709"/>
      <c r="B1709"/>
    </row>
    <row r="1710" spans="1:2" ht="12.75">
      <c r="A1710"/>
      <c r="B1710"/>
    </row>
    <row r="1711" spans="1:2" ht="12.75">
      <c r="A1711"/>
      <c r="B1711"/>
    </row>
    <row r="1712" spans="1:2" ht="12.75">
      <c r="A1712"/>
      <c r="B1712"/>
    </row>
    <row r="1713" spans="1:2" ht="12.75">
      <c r="A1713"/>
      <c r="B1713"/>
    </row>
    <row r="1714" spans="1:2" ht="12.75">
      <c r="A1714"/>
      <c r="B1714"/>
    </row>
    <row r="1715" spans="1:2" ht="12.75">
      <c r="A1715"/>
      <c r="B1715"/>
    </row>
    <row r="1716" spans="1:2" ht="12.75">
      <c r="A1716"/>
      <c r="B1716"/>
    </row>
    <row r="1717" spans="1:2" ht="12.75">
      <c r="A1717"/>
      <c r="B1717"/>
    </row>
    <row r="1718" spans="1:2" ht="12.75">
      <c r="A1718"/>
      <c r="B1718"/>
    </row>
    <row r="1719" spans="1:2" ht="12.75">
      <c r="A1719"/>
      <c r="B1719"/>
    </row>
    <row r="1720" spans="1:2" ht="12.75">
      <c r="A1720"/>
      <c r="B1720"/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  <row r="2359" spans="1:2" ht="12.75">
      <c r="A2359"/>
      <c r="B2359"/>
    </row>
    <row r="2360" spans="1:2" ht="12.75">
      <c r="A2360"/>
      <c r="B2360"/>
    </row>
    <row r="2361" spans="1:2" ht="12.75">
      <c r="A2361"/>
      <c r="B2361"/>
    </row>
    <row r="2362" spans="1:2" ht="12.75">
      <c r="A2362"/>
      <c r="B2362"/>
    </row>
    <row r="2363" spans="1:2" ht="12.75">
      <c r="A2363"/>
      <c r="B2363"/>
    </row>
    <row r="2364" spans="1:2" ht="12.75">
      <c r="A2364"/>
      <c r="B2364"/>
    </row>
    <row r="2365" spans="1:2" ht="12.75">
      <c r="A2365"/>
      <c r="B2365"/>
    </row>
    <row r="2366" spans="1:2" ht="12.75">
      <c r="A2366"/>
      <c r="B2366"/>
    </row>
    <row r="2367" spans="1:2" ht="12.75">
      <c r="A2367"/>
      <c r="B2367"/>
    </row>
    <row r="2368" spans="1:2" ht="12.75">
      <c r="A2368"/>
      <c r="B2368"/>
    </row>
    <row r="2369" spans="1:2" ht="12.75">
      <c r="A2369"/>
      <c r="B2369"/>
    </row>
    <row r="2370" spans="1:2" ht="12.75">
      <c r="A2370"/>
      <c r="B2370"/>
    </row>
    <row r="2371" spans="1:2" ht="12.75">
      <c r="A2371"/>
      <c r="B2371"/>
    </row>
    <row r="2372" spans="1:2" ht="12.75">
      <c r="A2372"/>
      <c r="B2372"/>
    </row>
    <row r="2373" spans="1:2" ht="12.75">
      <c r="A2373"/>
      <c r="B2373"/>
    </row>
    <row r="2374" spans="1:2" ht="12.75">
      <c r="A2374"/>
      <c r="B2374"/>
    </row>
    <row r="2375" spans="1:2" ht="12.75">
      <c r="A2375"/>
      <c r="B2375"/>
    </row>
    <row r="2376" spans="1:2" ht="12.75">
      <c r="A2376"/>
      <c r="B2376"/>
    </row>
    <row r="2377" spans="1:2" ht="12.75">
      <c r="A2377"/>
      <c r="B2377"/>
    </row>
    <row r="2378" spans="1:2" ht="12.75">
      <c r="A2378"/>
      <c r="B2378"/>
    </row>
    <row r="2379" spans="1:2" ht="12.75">
      <c r="A2379"/>
      <c r="B2379"/>
    </row>
    <row r="2380" spans="1:2" ht="12.75">
      <c r="A2380"/>
      <c r="B2380"/>
    </row>
    <row r="2381" spans="1:2" ht="12.75">
      <c r="A2381"/>
      <c r="B2381"/>
    </row>
    <row r="2382" spans="1:2" ht="12.75">
      <c r="A2382"/>
      <c r="B2382"/>
    </row>
    <row r="2383" spans="1:2" ht="12.75">
      <c r="A2383"/>
      <c r="B2383"/>
    </row>
    <row r="2384" spans="1:2" ht="12.75">
      <c r="A2384"/>
      <c r="B2384"/>
    </row>
    <row r="2385" spans="1:2" ht="12.75">
      <c r="A2385"/>
      <c r="B2385"/>
    </row>
    <row r="2386" spans="1:2" ht="12.75">
      <c r="A2386"/>
      <c r="B2386"/>
    </row>
    <row r="2387" spans="1:2" ht="12.75">
      <c r="A2387"/>
      <c r="B2387"/>
    </row>
    <row r="2388" spans="1:2" ht="12.75">
      <c r="A2388"/>
      <c r="B2388"/>
    </row>
    <row r="2389" spans="1:2" ht="12.75">
      <c r="A2389"/>
      <c r="B2389"/>
    </row>
    <row r="2390" spans="1:2" ht="12.75">
      <c r="A2390"/>
      <c r="B2390"/>
    </row>
    <row r="2391" spans="1:2" ht="12.75">
      <c r="A2391"/>
      <c r="B2391"/>
    </row>
    <row r="2392" spans="1:2" ht="12.75">
      <c r="A2392"/>
      <c r="B2392"/>
    </row>
    <row r="2393" spans="1:2" ht="12.75">
      <c r="A2393"/>
      <c r="B2393"/>
    </row>
    <row r="2394" spans="1:2" ht="12.75">
      <c r="A2394"/>
      <c r="B2394"/>
    </row>
    <row r="2395" spans="1:2" ht="12.75">
      <c r="A2395"/>
      <c r="B2395"/>
    </row>
    <row r="2396" spans="1:2" ht="12.75">
      <c r="A2396"/>
      <c r="B2396"/>
    </row>
    <row r="2397" spans="1:2" ht="12.75">
      <c r="A2397"/>
      <c r="B2397"/>
    </row>
    <row r="2398" spans="1:2" ht="12.75">
      <c r="A2398"/>
      <c r="B2398"/>
    </row>
    <row r="2399" spans="1:2" ht="12.75">
      <c r="A2399"/>
      <c r="B2399"/>
    </row>
    <row r="2400" spans="1:2" ht="12.75">
      <c r="A2400"/>
      <c r="B2400"/>
    </row>
    <row r="2401" spans="1:2" ht="12.75">
      <c r="A2401"/>
      <c r="B2401"/>
    </row>
    <row r="2402" spans="1:2" ht="12.75">
      <c r="A2402"/>
      <c r="B2402"/>
    </row>
    <row r="2403" spans="1:2" ht="12.75">
      <c r="A2403"/>
      <c r="B2403"/>
    </row>
    <row r="2404" spans="1:2" ht="12.75">
      <c r="A2404"/>
      <c r="B2404"/>
    </row>
    <row r="2405" spans="1:2" ht="12.75">
      <c r="A2405"/>
      <c r="B2405"/>
    </row>
    <row r="2406" spans="1:2" ht="12.75">
      <c r="A2406"/>
      <c r="B2406"/>
    </row>
    <row r="2407" spans="1:2" ht="12.75">
      <c r="A2407"/>
      <c r="B2407"/>
    </row>
    <row r="2408" spans="1:2" ht="12.75">
      <c r="A2408"/>
      <c r="B2408"/>
    </row>
    <row r="2409" spans="1:2" ht="12.75">
      <c r="A2409"/>
      <c r="B2409"/>
    </row>
    <row r="2410" spans="1:2" ht="12.75">
      <c r="A2410"/>
      <c r="B2410"/>
    </row>
    <row r="2411" spans="1:2" ht="12.75">
      <c r="A2411"/>
      <c r="B2411"/>
    </row>
    <row r="2412" spans="1:2" ht="12.75">
      <c r="A2412"/>
      <c r="B2412"/>
    </row>
    <row r="2413" spans="1:2" ht="12.75">
      <c r="A2413"/>
      <c r="B2413"/>
    </row>
    <row r="2414" spans="1:2" ht="12.75">
      <c r="A2414"/>
      <c r="B2414"/>
    </row>
    <row r="2415" spans="1:2" ht="12.75">
      <c r="A2415"/>
      <c r="B2415"/>
    </row>
    <row r="2416" spans="1:2" ht="12.75">
      <c r="A2416"/>
      <c r="B2416"/>
    </row>
    <row r="2417" spans="1:2" ht="12.75">
      <c r="A2417"/>
      <c r="B2417"/>
    </row>
    <row r="2418" spans="1:2" ht="12.75">
      <c r="A2418"/>
      <c r="B2418"/>
    </row>
    <row r="2419" spans="1:2" ht="12.75">
      <c r="A2419"/>
      <c r="B2419"/>
    </row>
    <row r="2420" spans="1:2" ht="12.75">
      <c r="A2420"/>
      <c r="B2420"/>
    </row>
    <row r="2421" spans="1:2" ht="12.75">
      <c r="A2421"/>
      <c r="B2421"/>
    </row>
    <row r="2422" spans="1:2" ht="12.75">
      <c r="A2422"/>
      <c r="B2422"/>
    </row>
    <row r="2423" spans="1:2" ht="12.75">
      <c r="A2423"/>
      <c r="B2423"/>
    </row>
    <row r="2424" spans="1:2" ht="12.75">
      <c r="A2424"/>
      <c r="B2424"/>
    </row>
    <row r="2425" spans="1:2" ht="12.75">
      <c r="A2425"/>
      <c r="B2425"/>
    </row>
    <row r="2426" spans="1:2" ht="12.75">
      <c r="A2426"/>
      <c r="B2426"/>
    </row>
    <row r="2427" spans="1:2" ht="12.75">
      <c r="A2427"/>
      <c r="B2427"/>
    </row>
    <row r="2428" spans="1:2" ht="12.75">
      <c r="A2428"/>
      <c r="B2428"/>
    </row>
    <row r="2429" spans="1:2" ht="12.75">
      <c r="A2429"/>
      <c r="B2429"/>
    </row>
    <row r="2430" spans="1:2" ht="12.75">
      <c r="A2430"/>
      <c r="B2430"/>
    </row>
    <row r="2431" spans="1:2" ht="12.75">
      <c r="A2431"/>
      <c r="B2431"/>
    </row>
    <row r="2432" spans="1:2" ht="12.75">
      <c r="A2432"/>
      <c r="B2432"/>
    </row>
    <row r="2433" spans="1:2" ht="12.75">
      <c r="A2433"/>
      <c r="B2433"/>
    </row>
    <row r="2434" spans="1:2" ht="12.75">
      <c r="A2434"/>
      <c r="B2434"/>
    </row>
    <row r="2435" spans="1:2" ht="12.75">
      <c r="A2435"/>
      <c r="B2435"/>
    </row>
    <row r="2436" spans="1:2" ht="12.75">
      <c r="A2436"/>
      <c r="B2436"/>
    </row>
    <row r="2437" spans="1:2" ht="12.75">
      <c r="A2437"/>
      <c r="B2437"/>
    </row>
    <row r="2438" spans="1:2" ht="12.75">
      <c r="A2438"/>
      <c r="B2438"/>
    </row>
    <row r="2439" spans="1:2" ht="12.75">
      <c r="A2439"/>
      <c r="B2439"/>
    </row>
    <row r="2440" spans="1:2" ht="12.75">
      <c r="A2440"/>
      <c r="B2440"/>
    </row>
    <row r="2441" spans="1:2" ht="12.75">
      <c r="A2441"/>
      <c r="B2441"/>
    </row>
    <row r="2442" spans="1:2" ht="12.75">
      <c r="A2442"/>
      <c r="B2442"/>
    </row>
    <row r="2443" spans="1:2" ht="12.75">
      <c r="A2443"/>
      <c r="B2443"/>
    </row>
    <row r="2444" spans="1:2" ht="12.75">
      <c r="A2444"/>
      <c r="B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  <row r="2450" spans="1:2" ht="12.75">
      <c r="A2450"/>
      <c r="B2450"/>
    </row>
    <row r="2451" spans="1:2" ht="12.75">
      <c r="A2451"/>
      <c r="B2451"/>
    </row>
    <row r="2452" spans="1:2" ht="12.75">
      <c r="A2452"/>
      <c r="B2452"/>
    </row>
    <row r="2453" spans="1:2" ht="12.75">
      <c r="A2453"/>
      <c r="B2453"/>
    </row>
    <row r="2454" spans="1:2" ht="12.75">
      <c r="A2454"/>
      <c r="B2454"/>
    </row>
    <row r="2455" spans="1:2" ht="12.75">
      <c r="A2455"/>
      <c r="B2455"/>
    </row>
    <row r="2456" spans="1:2" ht="12.75">
      <c r="A2456"/>
      <c r="B2456"/>
    </row>
    <row r="2457" spans="1:2" ht="12.75">
      <c r="A2457"/>
      <c r="B2457"/>
    </row>
    <row r="2458" spans="1:2" ht="12.75">
      <c r="A2458"/>
      <c r="B2458"/>
    </row>
    <row r="2459" spans="1:2" ht="12.75">
      <c r="A2459"/>
      <c r="B2459"/>
    </row>
    <row r="2460" spans="1:2" ht="12.75">
      <c r="A2460"/>
      <c r="B2460"/>
    </row>
    <row r="2461" spans="1:2" ht="12.75">
      <c r="A2461"/>
      <c r="B2461"/>
    </row>
    <row r="2462" spans="1:2" ht="12.75">
      <c r="A2462"/>
      <c r="B2462"/>
    </row>
    <row r="2463" spans="1:2" ht="12.75">
      <c r="A2463"/>
      <c r="B2463"/>
    </row>
    <row r="2464" spans="1:2" ht="12.75">
      <c r="A2464"/>
      <c r="B2464"/>
    </row>
    <row r="2465" spans="1:2" ht="12.75">
      <c r="A2465"/>
      <c r="B2465"/>
    </row>
    <row r="2466" spans="1:2" ht="12.75">
      <c r="A2466"/>
      <c r="B2466"/>
    </row>
    <row r="2467" spans="1:2" ht="12.75">
      <c r="A2467"/>
      <c r="B2467"/>
    </row>
    <row r="2468" spans="1:2" ht="12.75">
      <c r="A2468"/>
      <c r="B2468"/>
    </row>
    <row r="2469" spans="1:2" ht="12.75">
      <c r="A2469"/>
      <c r="B2469"/>
    </row>
    <row r="2470" spans="1:2" ht="12.75">
      <c r="A2470"/>
      <c r="B2470"/>
    </row>
    <row r="2471" spans="1:2" ht="12.75">
      <c r="A2471"/>
      <c r="B2471"/>
    </row>
    <row r="2472" spans="1:2" ht="12.75">
      <c r="A2472"/>
      <c r="B2472"/>
    </row>
    <row r="2473" spans="1:2" ht="12.75">
      <c r="A2473"/>
      <c r="B2473"/>
    </row>
    <row r="2474" spans="1:2" ht="12.75">
      <c r="A2474"/>
      <c r="B2474"/>
    </row>
    <row r="2475" spans="1:2" ht="12.75">
      <c r="A2475"/>
      <c r="B2475"/>
    </row>
    <row r="2476" spans="1:2" ht="12.75">
      <c r="A2476"/>
      <c r="B2476"/>
    </row>
    <row r="2477" spans="1:2" ht="12.75">
      <c r="A2477"/>
      <c r="B2477"/>
    </row>
    <row r="2478" spans="1:2" ht="12.75">
      <c r="A2478"/>
      <c r="B2478"/>
    </row>
    <row r="2479" spans="1:2" ht="12.75">
      <c r="A2479"/>
      <c r="B2479"/>
    </row>
    <row r="2480" spans="1:2" ht="12.75">
      <c r="A2480"/>
      <c r="B2480"/>
    </row>
    <row r="2481" spans="1:2" ht="12.75">
      <c r="A2481"/>
      <c r="B2481"/>
    </row>
    <row r="2482" spans="1:2" ht="12.75">
      <c r="A2482"/>
      <c r="B2482"/>
    </row>
    <row r="2483" spans="1:2" ht="12.75">
      <c r="A2483"/>
      <c r="B2483"/>
    </row>
    <row r="2484" spans="1:2" ht="12.75">
      <c r="A2484"/>
      <c r="B2484"/>
    </row>
    <row r="2485" spans="1:2" ht="12.75">
      <c r="A2485"/>
      <c r="B2485"/>
    </row>
    <row r="2486" spans="1:2" ht="12.75">
      <c r="A2486"/>
      <c r="B2486"/>
    </row>
    <row r="2487" spans="1:2" ht="12.75">
      <c r="A2487"/>
      <c r="B2487"/>
    </row>
    <row r="2488" spans="1:2" ht="12.75">
      <c r="A2488"/>
      <c r="B2488"/>
    </row>
    <row r="2489" spans="1:2" ht="12.75">
      <c r="A2489"/>
      <c r="B2489"/>
    </row>
    <row r="2490" spans="1:2" ht="12.75">
      <c r="A2490"/>
      <c r="B2490"/>
    </row>
    <row r="2491" spans="1:2" ht="12.75">
      <c r="A2491"/>
      <c r="B2491"/>
    </row>
    <row r="2492" spans="1:2" ht="12.75">
      <c r="A2492"/>
      <c r="B2492"/>
    </row>
    <row r="2493" spans="1:2" ht="12.75">
      <c r="A2493"/>
      <c r="B2493"/>
    </row>
    <row r="2494" spans="1:2" ht="12.75">
      <c r="A2494"/>
      <c r="B2494"/>
    </row>
    <row r="2495" spans="1:2" ht="12.75">
      <c r="A2495"/>
      <c r="B2495"/>
    </row>
    <row r="2496" spans="1:2" ht="12.75">
      <c r="A2496"/>
      <c r="B2496"/>
    </row>
    <row r="2497" spans="1:2" ht="12.75">
      <c r="A2497"/>
      <c r="B2497"/>
    </row>
    <row r="2498" spans="1:2" ht="12.75">
      <c r="A2498"/>
      <c r="B2498"/>
    </row>
    <row r="2499" spans="1:2" ht="12.75">
      <c r="A2499"/>
      <c r="B2499"/>
    </row>
    <row r="2500" spans="1:2" ht="12.75">
      <c r="A2500"/>
      <c r="B2500"/>
    </row>
    <row r="2501" spans="1:2" ht="12.75">
      <c r="A2501"/>
      <c r="B2501"/>
    </row>
    <row r="2502" spans="1:2" ht="12.75">
      <c r="A2502"/>
      <c r="B2502"/>
    </row>
    <row r="2503" spans="1:2" ht="12.75">
      <c r="A2503"/>
      <c r="B2503"/>
    </row>
    <row r="2504" spans="1:2" ht="12.75">
      <c r="A2504"/>
      <c r="B2504"/>
    </row>
    <row r="2505" spans="1:2" ht="12.75">
      <c r="A2505"/>
      <c r="B2505"/>
    </row>
    <row r="2506" spans="1:2" ht="12.75">
      <c r="A2506"/>
      <c r="B2506"/>
    </row>
    <row r="2507" spans="1:2" ht="12.75">
      <c r="A2507"/>
      <c r="B2507"/>
    </row>
    <row r="2508" spans="1:2" ht="12.75">
      <c r="A2508"/>
      <c r="B2508"/>
    </row>
    <row r="2509" spans="1:2" ht="12.75">
      <c r="A2509"/>
      <c r="B2509"/>
    </row>
    <row r="2510" spans="1:2" ht="12.75">
      <c r="A2510"/>
      <c r="B2510"/>
    </row>
    <row r="2511" spans="1:2" ht="12.75">
      <c r="A2511"/>
      <c r="B2511"/>
    </row>
    <row r="2512" spans="1:2" ht="12.75">
      <c r="A2512"/>
      <c r="B2512"/>
    </row>
    <row r="2513" spans="1:2" ht="12.75">
      <c r="A2513"/>
      <c r="B2513"/>
    </row>
    <row r="2514" spans="1:2" ht="12.75">
      <c r="A2514"/>
      <c r="B2514"/>
    </row>
    <row r="2515" spans="1:2" ht="12.75">
      <c r="A2515"/>
      <c r="B2515"/>
    </row>
    <row r="2516" spans="1:2" ht="12.75">
      <c r="A2516"/>
      <c r="B2516"/>
    </row>
    <row r="2517" spans="1:2" ht="12.75">
      <c r="A2517"/>
      <c r="B2517"/>
    </row>
    <row r="2518" spans="1:2" ht="12.75">
      <c r="A2518"/>
      <c r="B2518"/>
    </row>
    <row r="2519" spans="1:2" ht="12.75">
      <c r="A2519"/>
      <c r="B2519"/>
    </row>
    <row r="2520" spans="1:2" ht="12.75">
      <c r="A2520"/>
      <c r="B2520"/>
    </row>
    <row r="2521" spans="1:2" ht="12.75">
      <c r="A2521"/>
      <c r="B2521"/>
    </row>
    <row r="2522" spans="1:2" ht="12.75">
      <c r="A2522"/>
      <c r="B2522"/>
    </row>
    <row r="2523" spans="1:2" ht="12.75">
      <c r="A2523"/>
      <c r="B2523"/>
    </row>
    <row r="2524" spans="1:2" ht="12.75">
      <c r="A2524"/>
      <c r="B2524"/>
    </row>
    <row r="2525" spans="1:2" ht="12.75">
      <c r="A2525"/>
      <c r="B2525"/>
    </row>
    <row r="2526" spans="1:2" ht="12.75">
      <c r="A2526"/>
      <c r="B2526"/>
    </row>
    <row r="2527" spans="1:2" ht="12.75">
      <c r="A2527"/>
      <c r="B2527"/>
    </row>
    <row r="2528" spans="1:2" ht="12.75">
      <c r="A2528"/>
      <c r="B2528"/>
    </row>
    <row r="2529" spans="1:2" ht="12.75">
      <c r="A2529"/>
      <c r="B2529"/>
    </row>
    <row r="2530" spans="1:2" ht="12.75">
      <c r="A2530"/>
      <c r="B2530"/>
    </row>
    <row r="2531" spans="1:2" ht="12.75">
      <c r="A2531"/>
      <c r="B2531"/>
    </row>
    <row r="2532" spans="1:2" ht="12.75">
      <c r="A2532"/>
      <c r="B2532"/>
    </row>
    <row r="2533" spans="1:2" ht="12.75">
      <c r="A2533"/>
      <c r="B2533"/>
    </row>
    <row r="2534" spans="1:2" ht="12.75">
      <c r="A2534"/>
      <c r="B2534"/>
    </row>
    <row r="2535" spans="1:2" ht="12.75">
      <c r="A2535"/>
      <c r="B2535"/>
    </row>
    <row r="2536" spans="1:2" ht="12.75">
      <c r="A2536"/>
      <c r="B2536"/>
    </row>
    <row r="2537" spans="1:2" ht="12.75">
      <c r="A2537"/>
      <c r="B2537"/>
    </row>
    <row r="2538" spans="1:2" ht="12.75">
      <c r="A2538"/>
      <c r="B2538"/>
    </row>
    <row r="2539" spans="1:2" ht="12.75">
      <c r="A2539"/>
      <c r="B2539"/>
    </row>
    <row r="2540" spans="1:2" ht="12.75">
      <c r="A2540"/>
      <c r="B2540"/>
    </row>
    <row r="2541" spans="1:2" ht="12.75">
      <c r="A2541"/>
      <c r="B2541"/>
    </row>
    <row r="2542" spans="1:2" ht="12.75">
      <c r="A2542"/>
      <c r="B2542"/>
    </row>
    <row r="2543" spans="1:2" ht="12.75">
      <c r="A2543"/>
      <c r="B2543"/>
    </row>
    <row r="2544" spans="1:2" ht="12.75">
      <c r="A2544"/>
      <c r="B2544"/>
    </row>
    <row r="2545" spans="1:2" ht="12.75">
      <c r="A2545"/>
      <c r="B2545"/>
    </row>
    <row r="2546" spans="1:2" ht="12.75">
      <c r="A2546"/>
      <c r="B2546"/>
    </row>
    <row r="2547" spans="1:2" ht="12.75">
      <c r="A2547"/>
      <c r="B2547"/>
    </row>
    <row r="2548" spans="1:2" ht="12.75">
      <c r="A2548"/>
      <c r="B2548"/>
    </row>
    <row r="2549" spans="1:2" ht="12.75">
      <c r="A2549"/>
      <c r="B2549"/>
    </row>
    <row r="2550" spans="1:2" ht="12.75">
      <c r="A2550"/>
      <c r="B2550"/>
    </row>
    <row r="2551" spans="1:2" ht="12.75">
      <c r="A2551"/>
      <c r="B2551"/>
    </row>
    <row r="2552" spans="1:2" ht="12.75">
      <c r="A2552"/>
      <c r="B2552"/>
    </row>
    <row r="2553" spans="1:2" ht="12.75">
      <c r="A2553"/>
      <c r="B2553"/>
    </row>
    <row r="2554" spans="1:2" ht="12.75">
      <c r="A2554"/>
      <c r="B2554"/>
    </row>
    <row r="2555" spans="1:2" ht="12.75">
      <c r="A2555"/>
      <c r="B2555"/>
    </row>
    <row r="2556" spans="1:2" ht="12.75">
      <c r="A2556"/>
      <c r="B2556"/>
    </row>
    <row r="2557" spans="1:2" ht="12.75">
      <c r="A2557"/>
      <c r="B2557"/>
    </row>
    <row r="2558" spans="1:2" ht="12.75">
      <c r="A2558"/>
      <c r="B2558"/>
    </row>
    <row r="2559" spans="1:2" ht="12.75">
      <c r="A2559"/>
      <c r="B2559"/>
    </row>
    <row r="2560" spans="1:2" ht="12.75">
      <c r="A2560"/>
      <c r="B2560"/>
    </row>
    <row r="2561" spans="1:2" ht="12.75">
      <c r="A2561"/>
      <c r="B2561"/>
    </row>
    <row r="2562" spans="1:2" ht="12.75">
      <c r="A2562"/>
      <c r="B2562"/>
    </row>
    <row r="2563" spans="1:2" ht="12.75">
      <c r="A2563"/>
      <c r="B2563"/>
    </row>
    <row r="2564" spans="1:2" ht="12.75">
      <c r="A2564"/>
      <c r="B2564"/>
    </row>
    <row r="2565" spans="1:2" ht="12.75">
      <c r="A2565"/>
      <c r="B2565"/>
    </row>
    <row r="2566" spans="1:2" ht="12.75">
      <c r="A2566"/>
      <c r="B2566"/>
    </row>
    <row r="2567" spans="1:2" ht="12.75">
      <c r="A2567"/>
      <c r="B2567"/>
    </row>
    <row r="2568" spans="1:2" ht="12.75">
      <c r="A2568"/>
      <c r="B2568"/>
    </row>
    <row r="2569" spans="1:2" ht="12.75">
      <c r="A2569"/>
      <c r="B2569"/>
    </row>
    <row r="2570" spans="1:2" ht="12.75">
      <c r="A2570"/>
      <c r="B2570"/>
    </row>
    <row r="2571" spans="1:2" ht="12.75">
      <c r="A2571"/>
      <c r="B2571"/>
    </row>
    <row r="2572" spans="1:2" ht="12.75">
      <c r="A2572"/>
      <c r="B2572"/>
    </row>
    <row r="2573" spans="1:2" ht="12.75">
      <c r="A2573"/>
      <c r="B2573"/>
    </row>
    <row r="2574" spans="1:2" ht="12.75">
      <c r="A2574"/>
      <c r="B2574"/>
    </row>
    <row r="2575" spans="1:2" ht="12.75">
      <c r="A2575"/>
      <c r="B2575"/>
    </row>
    <row r="2576" spans="1:2" ht="12.75">
      <c r="A2576"/>
      <c r="B2576"/>
    </row>
    <row r="2577" spans="1:2" ht="12.75">
      <c r="A2577"/>
      <c r="B2577"/>
    </row>
    <row r="2578" spans="1:2" ht="12.75">
      <c r="A2578"/>
      <c r="B2578"/>
    </row>
    <row r="2579" spans="1:2" ht="12.75">
      <c r="A2579"/>
      <c r="B2579"/>
    </row>
    <row r="2580" spans="1:2" ht="12.75">
      <c r="A2580"/>
      <c r="B2580"/>
    </row>
    <row r="2581" spans="1:2" ht="12.75">
      <c r="A2581"/>
      <c r="B2581"/>
    </row>
    <row r="2582" spans="1:2" ht="12.75">
      <c r="A2582"/>
      <c r="B2582"/>
    </row>
    <row r="2583" spans="1:2" ht="12.75">
      <c r="A2583"/>
      <c r="B2583"/>
    </row>
    <row r="2584" spans="1:2" ht="12.75">
      <c r="A2584"/>
      <c r="B2584"/>
    </row>
    <row r="2585" spans="1:2" ht="12.75">
      <c r="A2585"/>
      <c r="B2585"/>
    </row>
    <row r="2586" spans="1:2" ht="12.75">
      <c r="A2586"/>
      <c r="B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spans="1:2" ht="12.75">
      <c r="A3111"/>
      <c r="B3111"/>
    </row>
    <row r="3112" spans="1:2" ht="12.75">
      <c r="A3112"/>
      <c r="B3112"/>
    </row>
    <row r="3113" ht="12.75">
      <c r="B3113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0" r:id="rId1"/>
  <headerFooter alignWithMargins="0">
    <oddHeader>&amp;C&amp;"Arial,Tučné"&amp;14  Programový rozpočet obce Kanianka 
úprava č.1 k 2016 v EUR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Layout" workbookViewId="0" topLeftCell="A1">
      <selection activeCell="J5" sqref="J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9.00390625" style="0" customWidth="1"/>
    <col min="7" max="7" width="10.421875" style="0" hidden="1" customWidth="1"/>
    <col min="8" max="8" width="13.7109375" style="14" bestFit="1" customWidth="1"/>
    <col min="9" max="9" width="12.8515625" style="0" bestFit="1" customWidth="1"/>
    <col min="10" max="10" width="9.421875" style="0" customWidth="1"/>
    <col min="11" max="11" width="12.8515625" style="0" bestFit="1" customWidth="1"/>
    <col min="13" max="13" width="9.140625" style="430" customWidth="1"/>
  </cols>
  <sheetData>
    <row r="1" spans="1:8" ht="15.75">
      <c r="A1" s="1" t="s">
        <v>240</v>
      </c>
      <c r="B1" s="2" t="s">
        <v>7</v>
      </c>
      <c r="F1" s="3"/>
      <c r="G1" s="4" t="e">
        <f>G2-G7</f>
        <v>#REF!</v>
      </c>
      <c r="H1" s="30">
        <f>H2-H7</f>
        <v>0</v>
      </c>
    </row>
    <row r="2" spans="2:8" ht="16.5" thickBot="1">
      <c r="B2" s="2"/>
      <c r="F2" s="3"/>
      <c r="G2" s="4" t="e">
        <f>SUM(G8:G10)</f>
        <v>#REF!</v>
      </c>
      <c r="H2" s="30">
        <f>SUM(H8:H10)</f>
        <v>242610</v>
      </c>
    </row>
    <row r="3" spans="1:11" ht="16.5" thickBot="1">
      <c r="A3" s="55"/>
      <c r="B3" s="6"/>
      <c r="C3" s="56"/>
      <c r="D3" s="56"/>
      <c r="E3" s="57"/>
      <c r="F3" s="58"/>
      <c r="G3" s="363" t="s">
        <v>58</v>
      </c>
      <c r="H3" s="514" t="s">
        <v>58</v>
      </c>
      <c r="I3" s="515"/>
      <c r="J3" s="515"/>
      <c r="K3" s="516"/>
    </row>
    <row r="4" spans="1:11" ht="12" customHeight="1">
      <c r="A4" s="59"/>
      <c r="B4" s="60" t="s">
        <v>21</v>
      </c>
      <c r="C4" s="61" t="s">
        <v>22</v>
      </c>
      <c r="D4" s="357" t="s">
        <v>23</v>
      </c>
      <c r="E4" s="358"/>
      <c r="F4" s="359"/>
      <c r="G4" s="62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2" customHeight="1">
      <c r="A5" s="59"/>
      <c r="B5" s="60" t="s">
        <v>24</v>
      </c>
      <c r="C5" s="61" t="s">
        <v>25</v>
      </c>
      <c r="D5" s="360"/>
      <c r="E5" s="361"/>
      <c r="F5" s="362"/>
      <c r="G5" s="212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3.5" thickBot="1">
      <c r="A6" s="59"/>
      <c r="B6" s="60" t="s">
        <v>28</v>
      </c>
      <c r="C6" s="61" t="s">
        <v>29</v>
      </c>
      <c r="D6" s="360"/>
      <c r="E6" s="361"/>
      <c r="F6" s="362"/>
      <c r="G6" s="213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242">
        <v>1</v>
      </c>
      <c r="B7" s="237" t="s">
        <v>8</v>
      </c>
      <c r="C7" s="232"/>
      <c r="D7" s="233"/>
      <c r="E7" s="233"/>
      <c r="F7" s="234"/>
      <c r="G7" s="243" t="e">
        <f>G16+G29+G36+#REF!+#REF!+#REF!+#REF!+#REF!</f>
        <v>#REF!</v>
      </c>
      <c r="H7" s="236">
        <f>SUM(H8:H10)</f>
        <v>242610</v>
      </c>
      <c r="I7" s="236">
        <f>SUM(I8:I10)</f>
        <v>242610</v>
      </c>
      <c r="J7" s="310">
        <f>SUM(J8:J10)</f>
        <v>0</v>
      </c>
      <c r="K7" s="236">
        <f>SUM(K8:K10)</f>
        <v>242610</v>
      </c>
    </row>
    <row r="8" spans="1:11" ht="15">
      <c r="A8" s="153">
        <f>A7+1</f>
        <v>2</v>
      </c>
      <c r="B8" s="287" t="s">
        <v>30</v>
      </c>
      <c r="C8" s="288" t="s">
        <v>31</v>
      </c>
      <c r="D8" s="289"/>
      <c r="E8" s="290"/>
      <c r="F8" s="291"/>
      <c r="G8" s="301" t="e">
        <f>G17+#REF!+#REF!+#REF!+#REF!+#REF!+#REF!+#REF!</f>
        <v>#REF!</v>
      </c>
      <c r="H8" s="293">
        <f>H12+H17+H30+H37</f>
        <v>242610</v>
      </c>
      <c r="I8" s="293">
        <f>I12+I17+I30+I37</f>
        <v>242610</v>
      </c>
      <c r="J8" s="311">
        <f>J12+J17+J30+J37</f>
        <v>0</v>
      </c>
      <c r="K8" s="293">
        <f>K12+K17+K30+K37</f>
        <v>242610</v>
      </c>
    </row>
    <row r="9" spans="1:11" ht="15">
      <c r="A9" s="153">
        <f aca="true" t="shared" si="0" ref="A9:A41">A8+1</f>
        <v>3</v>
      </c>
      <c r="B9" s="287" t="s">
        <v>32</v>
      </c>
      <c r="C9" s="288" t="s">
        <v>33</v>
      </c>
      <c r="D9" s="289"/>
      <c r="E9" s="290"/>
      <c r="F9" s="291"/>
      <c r="G9" s="301" t="e">
        <f>G26+#REF!+#REF!+#REF!+#REF!</f>
        <v>#REF!</v>
      </c>
      <c r="H9" s="293">
        <f>H26+H33</f>
        <v>0</v>
      </c>
      <c r="I9" s="293">
        <f>I26+I33</f>
        <v>0</v>
      </c>
      <c r="J9" s="311">
        <f>J26+J33</f>
        <v>0</v>
      </c>
      <c r="K9" s="293">
        <f>K26+K33</f>
        <v>0</v>
      </c>
    </row>
    <row r="10" spans="1:11" ht="15.75" thickBot="1">
      <c r="A10" s="153">
        <f t="shared" si="0"/>
        <v>4</v>
      </c>
      <c r="B10" s="294"/>
      <c r="C10" s="295" t="s">
        <v>34</v>
      </c>
      <c r="D10" s="296"/>
      <c r="E10" s="297"/>
      <c r="F10" s="298"/>
      <c r="G10" s="302">
        <v>0</v>
      </c>
      <c r="H10" s="405">
        <v>0</v>
      </c>
      <c r="I10" s="405">
        <v>0</v>
      </c>
      <c r="J10" s="406">
        <v>0</v>
      </c>
      <c r="K10" s="405">
        <v>0</v>
      </c>
    </row>
    <row r="11" spans="1:11" ht="13.5" thickTop="1">
      <c r="A11" s="153">
        <f t="shared" si="0"/>
        <v>5</v>
      </c>
      <c r="B11" s="154">
        <v>1</v>
      </c>
      <c r="C11" s="109" t="s">
        <v>152</v>
      </c>
      <c r="D11" s="67"/>
      <c r="E11" s="67"/>
      <c r="F11" s="68"/>
      <c r="G11" s="69" t="e">
        <f>G13+#REF!</f>
        <v>#REF!</v>
      </c>
      <c r="H11" s="387">
        <f aca="true" t="shared" si="1" ref="H11:K12">H12</f>
        <v>770</v>
      </c>
      <c r="I11" s="387">
        <f t="shared" si="1"/>
        <v>770</v>
      </c>
      <c r="J11" s="339">
        <f t="shared" si="1"/>
        <v>0</v>
      </c>
      <c r="K11" s="387">
        <f t="shared" si="1"/>
        <v>770</v>
      </c>
    </row>
    <row r="12" spans="1:11" ht="12.75">
      <c r="A12" s="153">
        <f t="shared" si="0"/>
        <v>6</v>
      </c>
      <c r="B12" s="155"/>
      <c r="C12" s="90"/>
      <c r="D12" s="65" t="s">
        <v>31</v>
      </c>
      <c r="E12" s="79"/>
      <c r="F12" s="80"/>
      <c r="G12" s="7" t="e">
        <f>G13</f>
        <v>#REF!</v>
      </c>
      <c r="H12" s="148">
        <f t="shared" si="1"/>
        <v>770</v>
      </c>
      <c r="I12" s="148">
        <f t="shared" si="1"/>
        <v>770</v>
      </c>
      <c r="J12" s="149">
        <f t="shared" si="1"/>
        <v>0</v>
      </c>
      <c r="K12" s="148">
        <f t="shared" si="1"/>
        <v>770</v>
      </c>
    </row>
    <row r="13" spans="1:11" ht="12.75">
      <c r="A13" s="153">
        <f t="shared" si="0"/>
        <v>7</v>
      </c>
      <c r="B13" s="156"/>
      <c r="C13" s="110" t="s">
        <v>252</v>
      </c>
      <c r="D13" s="36" t="s">
        <v>152</v>
      </c>
      <c r="E13" s="37"/>
      <c r="F13" s="38"/>
      <c r="G13" s="94" t="e">
        <f>SUM(G14:G25)</f>
        <v>#REF!</v>
      </c>
      <c r="H13" s="82">
        <f>SUM(H14:H15)</f>
        <v>770</v>
      </c>
      <c r="I13" s="82">
        <f>SUM(I14:I15)</f>
        <v>770</v>
      </c>
      <c r="J13" s="135">
        <f>SUM(J14:J15)</f>
        <v>0</v>
      </c>
      <c r="K13" s="82">
        <f>SUM(K14:K15)</f>
        <v>770</v>
      </c>
    </row>
    <row r="14" spans="1:13" s="43" customFormat="1" ht="11.25">
      <c r="A14" s="153">
        <f t="shared" si="0"/>
        <v>8</v>
      </c>
      <c r="B14" s="157"/>
      <c r="C14" s="158">
        <v>630</v>
      </c>
      <c r="D14" s="111">
        <v>1</v>
      </c>
      <c r="E14" s="181" t="s">
        <v>146</v>
      </c>
      <c r="F14" s="184"/>
      <c r="G14" s="159"/>
      <c r="H14" s="349">
        <v>170</v>
      </c>
      <c r="I14" s="349">
        <v>170</v>
      </c>
      <c r="J14" s="345"/>
      <c r="K14" s="349">
        <f>I14+J14</f>
        <v>170</v>
      </c>
      <c r="M14" s="429"/>
    </row>
    <row r="15" spans="1:13" s="43" customFormat="1" ht="11.25">
      <c r="A15" s="153">
        <f t="shared" si="0"/>
        <v>9</v>
      </c>
      <c r="B15" s="157"/>
      <c r="C15" s="158">
        <v>630</v>
      </c>
      <c r="D15" s="111">
        <v>2</v>
      </c>
      <c r="E15" s="179" t="s">
        <v>82</v>
      </c>
      <c r="F15" s="185"/>
      <c r="G15" s="159"/>
      <c r="H15" s="349">
        <v>600</v>
      </c>
      <c r="I15" s="349">
        <v>600</v>
      </c>
      <c r="J15" s="345"/>
      <c r="K15" s="349">
        <f>I15+J15</f>
        <v>600</v>
      </c>
      <c r="M15" s="429"/>
    </row>
    <row r="16" spans="1:11" ht="12.75">
      <c r="A16" s="153">
        <f t="shared" si="0"/>
        <v>10</v>
      </c>
      <c r="B16" s="154">
        <v>2</v>
      </c>
      <c r="C16" s="109" t="s">
        <v>153</v>
      </c>
      <c r="D16" s="67"/>
      <c r="E16" s="67"/>
      <c r="F16" s="68"/>
      <c r="G16" s="69" t="e">
        <f>G18+G27</f>
        <v>#REF!</v>
      </c>
      <c r="H16" s="387">
        <f>SUM(H17+H26)</f>
        <v>197700</v>
      </c>
      <c r="I16" s="387">
        <f>SUM(I17+I26)</f>
        <v>197700</v>
      </c>
      <c r="J16" s="339">
        <f>SUM(J17+J26)</f>
        <v>0</v>
      </c>
      <c r="K16" s="387">
        <f>SUM(K17+K26)</f>
        <v>197700</v>
      </c>
    </row>
    <row r="17" spans="1:11" ht="12.75">
      <c r="A17" s="153">
        <f t="shared" si="0"/>
        <v>11</v>
      </c>
      <c r="B17" s="155"/>
      <c r="C17" s="90"/>
      <c r="D17" s="65" t="s">
        <v>31</v>
      </c>
      <c r="E17" s="79"/>
      <c r="F17" s="80"/>
      <c r="G17" s="7" t="e">
        <f>G18</f>
        <v>#REF!</v>
      </c>
      <c r="H17" s="148">
        <f>H18</f>
        <v>197700</v>
      </c>
      <c r="I17" s="148">
        <f>I18</f>
        <v>197700</v>
      </c>
      <c r="J17" s="149">
        <f>J18</f>
        <v>0</v>
      </c>
      <c r="K17" s="148">
        <f>K18</f>
        <v>197700</v>
      </c>
    </row>
    <row r="18" spans="1:11" ht="12.75">
      <c r="A18" s="153">
        <f t="shared" si="0"/>
        <v>12</v>
      </c>
      <c r="B18" s="156"/>
      <c r="C18" s="110" t="s">
        <v>0</v>
      </c>
      <c r="D18" s="36" t="s">
        <v>1</v>
      </c>
      <c r="E18" s="37"/>
      <c r="F18" s="38"/>
      <c r="G18" s="94" t="e">
        <f>SUM(G19:G25)</f>
        <v>#REF!</v>
      </c>
      <c r="H18" s="82">
        <f>SUM(H19:H25)</f>
        <v>197700</v>
      </c>
      <c r="I18" s="82">
        <f>SUM(I19:I25)</f>
        <v>197700</v>
      </c>
      <c r="J18" s="82">
        <f>SUM(J19:J25)</f>
        <v>0</v>
      </c>
      <c r="K18" s="82">
        <f>SUM(K19:K25)</f>
        <v>197700</v>
      </c>
    </row>
    <row r="19" spans="1:11" ht="12.75">
      <c r="A19" s="153">
        <f t="shared" si="0"/>
        <v>13</v>
      </c>
      <c r="B19" s="156"/>
      <c r="C19" s="218" t="s">
        <v>62</v>
      </c>
      <c r="D19" s="202" t="s">
        <v>35</v>
      </c>
      <c r="E19" s="217" t="s">
        <v>103</v>
      </c>
      <c r="F19" s="449"/>
      <c r="G19" s="199" t="e">
        <f>ROUND(#REF!/30.126,1)</f>
        <v>#REF!</v>
      </c>
      <c r="H19" s="349">
        <v>118100</v>
      </c>
      <c r="I19" s="349">
        <v>118100</v>
      </c>
      <c r="J19" s="345"/>
      <c r="K19" s="349">
        <f aca="true" t="shared" si="2" ref="K19:K25">I19+J19</f>
        <v>118100</v>
      </c>
    </row>
    <row r="20" spans="1:11" ht="12.75">
      <c r="A20" s="153">
        <f t="shared" si="0"/>
        <v>14</v>
      </c>
      <c r="B20" s="156"/>
      <c r="C20" s="218" t="s">
        <v>64</v>
      </c>
      <c r="D20" s="202" t="s">
        <v>38</v>
      </c>
      <c r="E20" s="192" t="s">
        <v>2</v>
      </c>
      <c r="F20" s="198"/>
      <c r="G20" s="199" t="e">
        <f>ROUND(#REF!/30.126,1)</f>
        <v>#REF!</v>
      </c>
      <c r="H20" s="349">
        <v>41600</v>
      </c>
      <c r="I20" s="349">
        <v>41600</v>
      </c>
      <c r="J20" s="345"/>
      <c r="K20" s="349">
        <f t="shared" si="2"/>
        <v>41600</v>
      </c>
    </row>
    <row r="21" spans="1:11" ht="12.75">
      <c r="A21" s="153">
        <f t="shared" si="0"/>
        <v>15</v>
      </c>
      <c r="B21" s="156"/>
      <c r="C21" s="218" t="s">
        <v>42</v>
      </c>
      <c r="D21" s="202" t="s">
        <v>39</v>
      </c>
      <c r="E21" s="8" t="s">
        <v>232</v>
      </c>
      <c r="F21" s="487"/>
      <c r="G21" s="488"/>
      <c r="H21" s="349">
        <v>15000</v>
      </c>
      <c r="I21" s="349">
        <v>15000</v>
      </c>
      <c r="J21" s="345"/>
      <c r="K21" s="349">
        <f t="shared" si="2"/>
        <v>15000</v>
      </c>
    </row>
    <row r="22" spans="1:11" ht="12.75">
      <c r="A22" s="153">
        <f t="shared" si="0"/>
        <v>16</v>
      </c>
      <c r="B22" s="156"/>
      <c r="C22" s="218" t="s">
        <v>42</v>
      </c>
      <c r="D22" s="202" t="s">
        <v>51</v>
      </c>
      <c r="E22" s="192" t="s">
        <v>154</v>
      </c>
      <c r="F22" s="487"/>
      <c r="G22" s="488"/>
      <c r="H22" s="349">
        <v>13900</v>
      </c>
      <c r="I22" s="349">
        <v>13900</v>
      </c>
      <c r="J22" s="345"/>
      <c r="K22" s="349">
        <f t="shared" si="2"/>
        <v>13900</v>
      </c>
    </row>
    <row r="23" spans="1:11" ht="12.75">
      <c r="A23" s="153">
        <f>A22+1</f>
        <v>17</v>
      </c>
      <c r="B23" s="156"/>
      <c r="C23" s="218" t="s">
        <v>42</v>
      </c>
      <c r="D23" s="202" t="s">
        <v>52</v>
      </c>
      <c r="E23" s="192" t="s">
        <v>155</v>
      </c>
      <c r="F23" s="487"/>
      <c r="G23" s="488"/>
      <c r="H23" s="349">
        <v>1700</v>
      </c>
      <c r="I23" s="349">
        <v>1700</v>
      </c>
      <c r="J23" s="345"/>
      <c r="K23" s="349">
        <f t="shared" si="2"/>
        <v>1700</v>
      </c>
    </row>
    <row r="24" spans="1:11" ht="12.75">
      <c r="A24" s="153">
        <v>18</v>
      </c>
      <c r="B24" s="156"/>
      <c r="C24" s="218" t="s">
        <v>42</v>
      </c>
      <c r="D24" s="202" t="s">
        <v>53</v>
      </c>
      <c r="E24" s="192" t="s">
        <v>137</v>
      </c>
      <c r="F24" s="487"/>
      <c r="G24" s="488"/>
      <c r="H24" s="349">
        <v>2900</v>
      </c>
      <c r="I24" s="349">
        <v>2900</v>
      </c>
      <c r="J24" s="345"/>
      <c r="K24" s="345">
        <f t="shared" si="2"/>
        <v>2900</v>
      </c>
    </row>
    <row r="25" spans="1:11" ht="12.75">
      <c r="A25" s="153">
        <f t="shared" si="0"/>
        <v>19</v>
      </c>
      <c r="B25" s="156"/>
      <c r="C25" s="218" t="s">
        <v>42</v>
      </c>
      <c r="D25" s="202" t="s">
        <v>70</v>
      </c>
      <c r="E25" s="192" t="s">
        <v>197</v>
      </c>
      <c r="F25" s="487"/>
      <c r="G25" s="488"/>
      <c r="H25" s="345">
        <v>4500</v>
      </c>
      <c r="I25" s="345">
        <v>4500</v>
      </c>
      <c r="J25" s="345"/>
      <c r="K25" s="349">
        <f t="shared" si="2"/>
        <v>4500</v>
      </c>
    </row>
    <row r="26" spans="1:11" ht="12.75">
      <c r="A26" s="153">
        <f t="shared" si="0"/>
        <v>20</v>
      </c>
      <c r="B26" s="156"/>
      <c r="C26" s="96"/>
      <c r="D26" s="65" t="s">
        <v>33</v>
      </c>
      <c r="E26" s="9"/>
      <c r="F26" s="80"/>
      <c r="G26" s="7" t="e">
        <f>G27</f>
        <v>#REF!</v>
      </c>
      <c r="H26" s="148">
        <f>H27</f>
        <v>0</v>
      </c>
      <c r="I26" s="148">
        <f>I27</f>
        <v>0</v>
      </c>
      <c r="J26" s="149">
        <f>J27</f>
        <v>0</v>
      </c>
      <c r="K26" s="148">
        <f>K27</f>
        <v>0</v>
      </c>
    </row>
    <row r="27" spans="1:13" s="10" customFormat="1" ht="12.75">
      <c r="A27" s="153">
        <f t="shared" si="0"/>
        <v>21</v>
      </c>
      <c r="B27" s="156"/>
      <c r="C27" s="110" t="s">
        <v>0</v>
      </c>
      <c r="D27" s="36" t="s">
        <v>1</v>
      </c>
      <c r="E27" s="37"/>
      <c r="F27" s="38"/>
      <c r="G27" s="94" t="e">
        <f>SUM(#REF!)</f>
        <v>#REF!</v>
      </c>
      <c r="H27" s="82">
        <f>SUM(H28:H28)</f>
        <v>0</v>
      </c>
      <c r="I27" s="82">
        <f>SUM(I28:I28)</f>
        <v>0</v>
      </c>
      <c r="J27" s="135">
        <f>SUM(J28:J28)</f>
        <v>0</v>
      </c>
      <c r="K27" s="135">
        <f>SUM(K28:K28)</f>
        <v>0</v>
      </c>
      <c r="M27" s="431"/>
    </row>
    <row r="28" spans="1:13" s="10" customFormat="1" ht="12.75">
      <c r="A28" s="153">
        <f aca="true" t="shared" si="3" ref="A28:A33">A27+1</f>
        <v>22</v>
      </c>
      <c r="B28" s="111"/>
      <c r="C28" s="285"/>
      <c r="D28" s="268"/>
      <c r="E28" s="355"/>
      <c r="F28" s="351"/>
      <c r="G28" s="352"/>
      <c r="H28" s="345"/>
      <c r="I28" s="345"/>
      <c r="J28" s="349"/>
      <c r="K28" s="349"/>
      <c r="M28" s="431"/>
    </row>
    <row r="29" spans="1:11" ht="12.75">
      <c r="A29" s="153">
        <f t="shared" si="3"/>
        <v>23</v>
      </c>
      <c r="B29" s="154">
        <v>3</v>
      </c>
      <c r="C29" s="109" t="s">
        <v>156</v>
      </c>
      <c r="D29" s="67"/>
      <c r="E29" s="67"/>
      <c r="F29" s="68"/>
      <c r="G29" s="69" t="e">
        <f>#REF!+#REF!+#REF!+#REF!+#REF!+#REF!+#REF!+#REF!</f>
        <v>#REF!</v>
      </c>
      <c r="H29" s="340">
        <f>H30+H33</f>
        <v>0</v>
      </c>
      <c r="I29" s="340">
        <f>I30+I33</f>
        <v>0</v>
      </c>
      <c r="J29" s="340">
        <f>J30+J33</f>
        <v>0</v>
      </c>
      <c r="K29" s="340">
        <f>K30+K33</f>
        <v>0</v>
      </c>
    </row>
    <row r="30" spans="1:11" ht="12.75">
      <c r="A30" s="153">
        <f t="shared" si="3"/>
        <v>24</v>
      </c>
      <c r="B30" s="161"/>
      <c r="C30" s="162"/>
      <c r="D30" s="65" t="s">
        <v>31</v>
      </c>
      <c r="E30" s="79"/>
      <c r="F30" s="80"/>
      <c r="G30" s="7" t="e">
        <f>#REF!</f>
        <v>#REF!</v>
      </c>
      <c r="H30" s="148">
        <f>SUM(H31:H32)</f>
        <v>0</v>
      </c>
      <c r="I30" s="148">
        <f>SUM(I31:I32)</f>
        <v>0</v>
      </c>
      <c r="J30" s="148">
        <f>SUM(J31:J32)</f>
        <v>0</v>
      </c>
      <c r="K30" s="148">
        <f>SUM(K31:K32)</f>
        <v>0</v>
      </c>
    </row>
    <row r="31" spans="1:11" ht="12.75">
      <c r="A31" s="153">
        <f t="shared" si="3"/>
        <v>25</v>
      </c>
      <c r="B31" s="161"/>
      <c r="C31" s="207" t="s">
        <v>42</v>
      </c>
      <c r="D31" s="230"/>
      <c r="E31" s="229"/>
      <c r="F31" s="186"/>
      <c r="G31" s="53"/>
      <c r="H31" s="345"/>
      <c r="I31" s="345"/>
      <c r="J31" s="349"/>
      <c r="K31" s="349"/>
    </row>
    <row r="32" spans="1:11" ht="12.75">
      <c r="A32" s="153">
        <f t="shared" si="3"/>
        <v>26</v>
      </c>
      <c r="B32" s="161"/>
      <c r="C32" s="207"/>
      <c r="D32" s="439"/>
      <c r="E32" s="440"/>
      <c r="F32" s="437"/>
      <c r="G32" s="438"/>
      <c r="H32" s="345"/>
      <c r="I32" s="345"/>
      <c r="J32" s="349"/>
      <c r="K32" s="349"/>
    </row>
    <row r="33" spans="1:11" ht="12.75">
      <c r="A33" s="153">
        <f t="shared" si="3"/>
        <v>27</v>
      </c>
      <c r="B33" s="161"/>
      <c r="C33" s="218"/>
      <c r="D33" s="65" t="s">
        <v>33</v>
      </c>
      <c r="E33" s="79"/>
      <c r="F33" s="80"/>
      <c r="G33" s="7" t="e">
        <f>#REF!</f>
        <v>#REF!</v>
      </c>
      <c r="H33" s="148">
        <f>H34</f>
        <v>0</v>
      </c>
      <c r="I33" s="148">
        <f>I34</f>
        <v>0</v>
      </c>
      <c r="J33" s="149">
        <f>J34</f>
        <v>0</v>
      </c>
      <c r="K33" s="149">
        <f>K34</f>
        <v>0</v>
      </c>
    </row>
    <row r="34" spans="1:11" ht="12.75">
      <c r="A34" s="153">
        <f t="shared" si="0"/>
        <v>28</v>
      </c>
      <c r="B34" s="161"/>
      <c r="C34" s="283" t="s">
        <v>3</v>
      </c>
      <c r="D34" s="269" t="s">
        <v>4</v>
      </c>
      <c r="E34" s="266"/>
      <c r="F34" s="267"/>
      <c r="G34" s="7"/>
      <c r="H34" s="346">
        <f>H35</f>
        <v>0</v>
      </c>
      <c r="I34" s="346">
        <f>I35</f>
        <v>0</v>
      </c>
      <c r="J34" s="135">
        <f>SUM(J35:J35)</f>
        <v>0</v>
      </c>
      <c r="K34" s="135">
        <f>SUM(K35:K35)</f>
        <v>0</v>
      </c>
    </row>
    <row r="35" spans="1:11" ht="12.75">
      <c r="A35" s="153">
        <f>A34+1</f>
        <v>29</v>
      </c>
      <c r="B35" s="111"/>
      <c r="C35" s="218"/>
      <c r="D35" s="202"/>
      <c r="E35" s="277"/>
      <c r="F35" s="286"/>
      <c r="G35" s="54"/>
      <c r="H35" s="345"/>
      <c r="I35" s="345"/>
      <c r="J35" s="349"/>
      <c r="K35" s="349"/>
    </row>
    <row r="36" spans="1:11" ht="12.75">
      <c r="A36" s="153">
        <f t="shared" si="0"/>
        <v>30</v>
      </c>
      <c r="B36" s="154">
        <v>4</v>
      </c>
      <c r="C36" s="109" t="s">
        <v>210</v>
      </c>
      <c r="D36" s="67"/>
      <c r="E36" s="67"/>
      <c r="F36" s="68"/>
      <c r="G36" s="69" t="e">
        <f>#REF!+#REF!</f>
        <v>#REF!</v>
      </c>
      <c r="H36" s="387">
        <f aca="true" t="shared" si="4" ref="H36:K37">H37</f>
        <v>44140</v>
      </c>
      <c r="I36" s="387">
        <f t="shared" si="4"/>
        <v>44140</v>
      </c>
      <c r="J36" s="339">
        <f t="shared" si="4"/>
        <v>0</v>
      </c>
      <c r="K36" s="387">
        <f t="shared" si="4"/>
        <v>44140</v>
      </c>
    </row>
    <row r="37" spans="1:11" ht="12.75">
      <c r="A37" s="153">
        <f t="shared" si="0"/>
        <v>31</v>
      </c>
      <c r="B37" s="155"/>
      <c r="C37" s="90"/>
      <c r="D37" s="65" t="s">
        <v>31</v>
      </c>
      <c r="E37" s="79"/>
      <c r="F37" s="80"/>
      <c r="G37" s="7" t="e">
        <f>G38</f>
        <v>#REF!</v>
      </c>
      <c r="H37" s="148">
        <f t="shared" si="4"/>
        <v>44140</v>
      </c>
      <c r="I37" s="148">
        <f t="shared" si="4"/>
        <v>44140</v>
      </c>
      <c r="J37" s="149">
        <f t="shared" si="4"/>
        <v>0</v>
      </c>
      <c r="K37" s="148">
        <f t="shared" si="4"/>
        <v>44140</v>
      </c>
    </row>
    <row r="38" spans="1:11" ht="12.75">
      <c r="A38" s="153">
        <f t="shared" si="0"/>
        <v>32</v>
      </c>
      <c r="B38" s="156"/>
      <c r="C38" s="110" t="s">
        <v>5</v>
      </c>
      <c r="D38" s="36" t="s">
        <v>6</v>
      </c>
      <c r="E38" s="37"/>
      <c r="F38" s="38"/>
      <c r="G38" s="94" t="e">
        <f>SUM(G39:G47)</f>
        <v>#REF!</v>
      </c>
      <c r="H38" s="82">
        <f>SUM(H39:H47)</f>
        <v>44140</v>
      </c>
      <c r="I38" s="82">
        <f>SUM(I39:I47)</f>
        <v>44140</v>
      </c>
      <c r="J38" s="135">
        <f>SUM(J39:J47)</f>
        <v>0</v>
      </c>
      <c r="K38" s="82">
        <f>SUM(K39:K47)</f>
        <v>44140</v>
      </c>
    </row>
    <row r="39" spans="1:11" ht="12.75">
      <c r="A39" s="153">
        <f t="shared" si="0"/>
        <v>33</v>
      </c>
      <c r="B39" s="156"/>
      <c r="C39" s="218" t="s">
        <v>62</v>
      </c>
      <c r="D39" s="202" t="s">
        <v>35</v>
      </c>
      <c r="E39" s="217" t="s">
        <v>108</v>
      </c>
      <c r="F39" s="449"/>
      <c r="G39" s="199" t="e">
        <f>ROUND(#REF!/30.126,1)</f>
        <v>#REF!</v>
      </c>
      <c r="H39" s="349">
        <v>23000</v>
      </c>
      <c r="I39" s="349">
        <v>23000</v>
      </c>
      <c r="J39" s="345"/>
      <c r="K39" s="349">
        <f aca="true" t="shared" si="5" ref="K39:K47">I39+J39</f>
        <v>23000</v>
      </c>
    </row>
    <row r="40" spans="1:11" ht="12.75">
      <c r="A40" s="153">
        <f t="shared" si="0"/>
        <v>34</v>
      </c>
      <c r="B40" s="156"/>
      <c r="C40" s="218" t="s">
        <v>64</v>
      </c>
      <c r="D40" s="202" t="s">
        <v>38</v>
      </c>
      <c r="E40" s="192" t="s">
        <v>2</v>
      </c>
      <c r="F40" s="198"/>
      <c r="G40" s="199" t="e">
        <f>ROUND(#REF!/30.126,1)</f>
        <v>#REF!</v>
      </c>
      <c r="H40" s="349">
        <v>8100</v>
      </c>
      <c r="I40" s="349">
        <v>8100</v>
      </c>
      <c r="J40" s="345"/>
      <c r="K40" s="349">
        <f t="shared" si="5"/>
        <v>8100</v>
      </c>
    </row>
    <row r="41" spans="1:11" ht="12.75">
      <c r="A41" s="153">
        <f t="shared" si="0"/>
        <v>35</v>
      </c>
      <c r="B41" s="156"/>
      <c r="C41" s="218" t="s">
        <v>42</v>
      </c>
      <c r="D41" s="202" t="s">
        <v>39</v>
      </c>
      <c r="E41" s="192" t="s">
        <v>234</v>
      </c>
      <c r="F41" s="198"/>
      <c r="G41" s="199" t="e">
        <f>ROUND(#REF!/30.126,1)</f>
        <v>#REF!</v>
      </c>
      <c r="H41" s="349">
        <v>240</v>
      </c>
      <c r="I41" s="349">
        <v>240</v>
      </c>
      <c r="J41" s="345"/>
      <c r="K41" s="349">
        <f t="shared" si="5"/>
        <v>240</v>
      </c>
    </row>
    <row r="42" spans="1:11" ht="12.75">
      <c r="A42" s="153">
        <f aca="true" t="shared" si="6" ref="A42:A47">A41+1</f>
        <v>36</v>
      </c>
      <c r="B42" s="156"/>
      <c r="C42" s="284" t="s">
        <v>42</v>
      </c>
      <c r="D42" s="224" t="s">
        <v>51</v>
      </c>
      <c r="E42" s="8" t="s">
        <v>154</v>
      </c>
      <c r="F42" s="198"/>
      <c r="G42" s="199"/>
      <c r="H42" s="349">
        <v>2300</v>
      </c>
      <c r="I42" s="349">
        <v>2300</v>
      </c>
      <c r="J42" s="345"/>
      <c r="K42" s="349">
        <f t="shared" si="5"/>
        <v>2300</v>
      </c>
    </row>
    <row r="43" spans="1:11" ht="12.75">
      <c r="A43" s="153">
        <f t="shared" si="6"/>
        <v>37</v>
      </c>
      <c r="B43" s="156"/>
      <c r="C43" s="284" t="s">
        <v>42</v>
      </c>
      <c r="D43" s="224" t="s">
        <v>52</v>
      </c>
      <c r="E43" s="8" t="s">
        <v>268</v>
      </c>
      <c r="F43" s="198"/>
      <c r="G43" s="199"/>
      <c r="H43" s="349">
        <v>4000</v>
      </c>
      <c r="I43" s="349">
        <v>4000</v>
      </c>
      <c r="J43" s="345"/>
      <c r="K43" s="349">
        <f t="shared" si="5"/>
        <v>4000</v>
      </c>
    </row>
    <row r="44" spans="1:11" ht="12.75">
      <c r="A44" s="153">
        <f t="shared" si="6"/>
        <v>38</v>
      </c>
      <c r="B44" s="156"/>
      <c r="C44" s="218" t="s">
        <v>42</v>
      </c>
      <c r="D44" s="202" t="s">
        <v>53</v>
      </c>
      <c r="E44" s="192" t="s">
        <v>155</v>
      </c>
      <c r="F44" s="198"/>
      <c r="G44" s="199"/>
      <c r="H44" s="349">
        <v>1000</v>
      </c>
      <c r="I44" s="349">
        <v>1000</v>
      </c>
      <c r="J44" s="345"/>
      <c r="K44" s="349">
        <f t="shared" si="5"/>
        <v>1000</v>
      </c>
    </row>
    <row r="45" spans="1:11" ht="12.75">
      <c r="A45" s="153">
        <f t="shared" si="6"/>
        <v>39</v>
      </c>
      <c r="B45" s="156"/>
      <c r="C45" s="218" t="s">
        <v>42</v>
      </c>
      <c r="D45" s="202" t="s">
        <v>70</v>
      </c>
      <c r="E45" s="192" t="s">
        <v>269</v>
      </c>
      <c r="F45" s="198"/>
      <c r="G45" s="199"/>
      <c r="H45" s="349">
        <v>4000</v>
      </c>
      <c r="I45" s="349">
        <v>4000</v>
      </c>
      <c r="J45" s="345"/>
      <c r="K45" s="349">
        <f t="shared" si="5"/>
        <v>4000</v>
      </c>
    </row>
    <row r="46" spans="1:11" ht="12.75">
      <c r="A46" s="153">
        <f t="shared" si="6"/>
        <v>40</v>
      </c>
      <c r="B46" s="156"/>
      <c r="C46" s="218" t="s">
        <v>195</v>
      </c>
      <c r="D46" s="202" t="s">
        <v>72</v>
      </c>
      <c r="E46" s="192" t="s">
        <v>137</v>
      </c>
      <c r="F46" s="198"/>
      <c r="G46" s="199"/>
      <c r="H46" s="349">
        <v>150</v>
      </c>
      <c r="I46" s="349">
        <v>150</v>
      </c>
      <c r="J46" s="345"/>
      <c r="K46" s="349">
        <f t="shared" si="5"/>
        <v>150</v>
      </c>
    </row>
    <row r="47" spans="1:11" ht="13.5" thickBot="1">
      <c r="A47" s="134">
        <f t="shared" si="6"/>
        <v>41</v>
      </c>
      <c r="B47" s="163"/>
      <c r="C47" s="489" t="s">
        <v>42</v>
      </c>
      <c r="D47" s="197" t="s">
        <v>73</v>
      </c>
      <c r="E47" s="490" t="s">
        <v>197</v>
      </c>
      <c r="F47" s="491"/>
      <c r="G47" s="479"/>
      <c r="H47" s="418">
        <v>1350</v>
      </c>
      <c r="I47" s="370">
        <v>1350</v>
      </c>
      <c r="J47" s="370"/>
      <c r="K47" s="418">
        <f t="shared" si="5"/>
        <v>1350</v>
      </c>
    </row>
  </sheetData>
  <sheetProtection/>
  <mergeCells count="1">
    <mergeCell ref="H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3" r:id="rId1"/>
  <headerFooter alignWithMargins="0">
    <oddHeader>&amp;C&amp;"Arial,Tučné"&amp;14  Programový rozpočet obce Kanianka 
úprava č.1 k 2016 v EUR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Layout" workbookViewId="0" topLeftCell="A1">
      <selection activeCell="J5" sqref="J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11.57421875" style="0" hidden="1" customWidth="1"/>
    <col min="8" max="8" width="13.8515625" style="14" customWidth="1"/>
    <col min="9" max="9" width="12.8515625" style="0" bestFit="1" customWidth="1"/>
    <col min="10" max="10" width="9.7109375" style="0" customWidth="1"/>
    <col min="11" max="11" width="12.8515625" style="0" bestFit="1" customWidth="1"/>
    <col min="13" max="13" width="9.140625" style="430" customWidth="1"/>
  </cols>
  <sheetData>
    <row r="1" spans="2:8" ht="15.75">
      <c r="B1" s="2" t="s">
        <v>20</v>
      </c>
      <c r="F1" s="3"/>
      <c r="G1" s="4" t="e">
        <f>G2-G7</f>
        <v>#REF!</v>
      </c>
      <c r="H1" s="5">
        <f>H2-H7</f>
        <v>0</v>
      </c>
    </row>
    <row r="2" spans="2:8" ht="16.5" thickBot="1">
      <c r="B2" s="2"/>
      <c r="F2" s="4"/>
      <c r="G2" s="4" t="e">
        <f>SUM(G8:G10)</f>
        <v>#REF!</v>
      </c>
      <c r="H2" s="5">
        <f>SUM(H8:H10)</f>
        <v>203604</v>
      </c>
    </row>
    <row r="3" spans="1:11" ht="16.5" thickBot="1">
      <c r="A3" s="55"/>
      <c r="B3" s="6"/>
      <c r="C3" s="56"/>
      <c r="D3" s="56"/>
      <c r="E3" s="57"/>
      <c r="F3" s="58"/>
      <c r="G3" s="509" t="s">
        <v>58</v>
      </c>
      <c r="H3" s="510"/>
      <c r="I3" s="510"/>
      <c r="J3" s="510"/>
      <c r="K3" s="511"/>
    </row>
    <row r="4" spans="1:11" ht="15" customHeight="1">
      <c r="A4" s="59"/>
      <c r="B4" s="60" t="s">
        <v>21</v>
      </c>
      <c r="C4" s="61" t="s">
        <v>22</v>
      </c>
      <c r="D4" s="503" t="s">
        <v>23</v>
      </c>
      <c r="E4" s="504"/>
      <c r="F4" s="505"/>
      <c r="G4" s="62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2" customHeight="1">
      <c r="A5" s="59"/>
      <c r="B5" s="60" t="s">
        <v>24</v>
      </c>
      <c r="C5" s="61" t="s">
        <v>25</v>
      </c>
      <c r="D5" s="506"/>
      <c r="E5" s="507"/>
      <c r="F5" s="508"/>
      <c r="G5" s="63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3.5" thickBot="1">
      <c r="A6" s="59"/>
      <c r="B6" s="60" t="s">
        <v>28</v>
      </c>
      <c r="C6" s="61" t="s">
        <v>29</v>
      </c>
      <c r="D6" s="506"/>
      <c r="E6" s="507"/>
      <c r="F6" s="508"/>
      <c r="G6" s="407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153">
        <f aca="true" t="shared" si="0" ref="A7:A12">A6+1</f>
        <v>1</v>
      </c>
      <c r="B7" s="237" t="s">
        <v>211</v>
      </c>
      <c r="C7" s="238"/>
      <c r="D7" s="239"/>
      <c r="E7" s="239"/>
      <c r="F7" s="240"/>
      <c r="G7" s="241" t="e">
        <f>G11+#REF!+#REF!+#REF!+#REF!+#REF!+#REF!+#REF!+#REF!</f>
        <v>#REF!</v>
      </c>
      <c r="H7" s="236">
        <f>SUM(H8:H10)</f>
        <v>203604</v>
      </c>
      <c r="I7" s="236">
        <f>SUM(I8:I10)</f>
        <v>203604</v>
      </c>
      <c r="J7" s="310">
        <f>SUM(J8:J10)</f>
        <v>0</v>
      </c>
      <c r="K7" s="236">
        <f>SUM(K8:K10)</f>
        <v>203604</v>
      </c>
    </row>
    <row r="8" spans="1:11" ht="15">
      <c r="A8" s="153">
        <f t="shared" si="0"/>
        <v>2</v>
      </c>
      <c r="B8" s="287" t="s">
        <v>30</v>
      </c>
      <c r="C8" s="288" t="s">
        <v>31</v>
      </c>
      <c r="D8" s="289"/>
      <c r="E8" s="290"/>
      <c r="F8" s="291"/>
      <c r="G8" s="301" t="e">
        <f>G12+G16+#REF!+#REF!+#REF!+#REF!+#REF!+#REF!</f>
        <v>#REF!</v>
      </c>
      <c r="H8" s="293">
        <f>H12+H16+H25+H39+H44+H58+H65</f>
        <v>96273</v>
      </c>
      <c r="I8" s="293">
        <f>I12+I16+I25+I39+I44+I58+I65</f>
        <v>96273</v>
      </c>
      <c r="J8" s="311">
        <f>J12+J16+J25+J44+J58+J65</f>
        <v>0</v>
      </c>
      <c r="K8" s="293">
        <f>K12+K16+K25+K39+K44+K58+K65</f>
        <v>96273</v>
      </c>
    </row>
    <row r="9" spans="1:11" ht="15">
      <c r="A9" s="153">
        <f t="shared" si="0"/>
        <v>3</v>
      </c>
      <c r="B9" s="287" t="s">
        <v>32</v>
      </c>
      <c r="C9" s="288" t="s">
        <v>33</v>
      </c>
      <c r="D9" s="289"/>
      <c r="E9" s="290"/>
      <c r="F9" s="291"/>
      <c r="G9" s="301" t="e">
        <f>G19+#REF!+#REF!+#REF!+#REF!</f>
        <v>#REF!</v>
      </c>
      <c r="H9" s="293">
        <f>H19+H35+H53</f>
        <v>107331</v>
      </c>
      <c r="I9" s="293">
        <f>I19+I35+I53</f>
        <v>107331</v>
      </c>
      <c r="J9" s="311">
        <f>J19+J35+J53</f>
        <v>0</v>
      </c>
      <c r="K9" s="293">
        <f>K19+K35+K53</f>
        <v>107331</v>
      </c>
    </row>
    <row r="10" spans="1:11" ht="15.75" thickBot="1">
      <c r="A10" s="153">
        <f t="shared" si="0"/>
        <v>4</v>
      </c>
      <c r="B10" s="409"/>
      <c r="C10" s="410" t="s">
        <v>34</v>
      </c>
      <c r="D10" s="411"/>
      <c r="E10" s="412"/>
      <c r="F10" s="413"/>
      <c r="G10" s="408" t="e">
        <f>#REF!+#REF!</f>
        <v>#REF!</v>
      </c>
      <c r="H10" s="405">
        <v>0</v>
      </c>
      <c r="I10" s="405">
        <v>0</v>
      </c>
      <c r="J10" s="406">
        <v>0</v>
      </c>
      <c r="K10" s="405">
        <v>0</v>
      </c>
    </row>
    <row r="11" spans="1:11" ht="12.75">
      <c r="A11" s="52">
        <f t="shared" si="0"/>
        <v>5</v>
      </c>
      <c r="B11" s="247">
        <v>1</v>
      </c>
      <c r="C11" s="109" t="s">
        <v>36</v>
      </c>
      <c r="D11" s="139"/>
      <c r="E11" s="139"/>
      <c r="F11" s="140"/>
      <c r="G11" s="248" t="e">
        <f>SUM(G13)</f>
        <v>#REF!</v>
      </c>
      <c r="H11" s="249">
        <f aca="true" t="shared" si="1" ref="H11:K12">H12</f>
        <v>0</v>
      </c>
      <c r="I11" s="249">
        <f t="shared" si="1"/>
        <v>0</v>
      </c>
      <c r="J11" s="249">
        <f t="shared" si="1"/>
        <v>0</v>
      </c>
      <c r="K11" s="249">
        <f t="shared" si="1"/>
        <v>0</v>
      </c>
    </row>
    <row r="12" spans="1:11" ht="12.75">
      <c r="A12" s="52">
        <f t="shared" si="0"/>
        <v>6</v>
      </c>
      <c r="B12" s="313"/>
      <c r="C12" s="90"/>
      <c r="D12" s="260" t="s">
        <v>31</v>
      </c>
      <c r="E12" s="258"/>
      <c r="F12" s="259"/>
      <c r="G12" s="117" t="e">
        <f>G13</f>
        <v>#REF!</v>
      </c>
      <c r="H12" s="214">
        <f t="shared" si="1"/>
        <v>0</v>
      </c>
      <c r="I12" s="214">
        <f t="shared" si="1"/>
        <v>0</v>
      </c>
      <c r="J12" s="214">
        <f t="shared" si="1"/>
        <v>0</v>
      </c>
      <c r="K12" s="214">
        <f t="shared" si="1"/>
        <v>0</v>
      </c>
    </row>
    <row r="13" spans="1:11" ht="12.75">
      <c r="A13" s="52">
        <f aca="true" t="shared" si="2" ref="A13:A70">A12+1</f>
        <v>7</v>
      </c>
      <c r="B13" s="77"/>
      <c r="C13" s="104" t="s">
        <v>161</v>
      </c>
      <c r="D13" s="261" t="s">
        <v>36</v>
      </c>
      <c r="E13" s="262"/>
      <c r="F13" s="91"/>
      <c r="G13" s="94" t="e">
        <f>SUM(#REF!)</f>
        <v>#REF!</v>
      </c>
      <c r="H13" s="82">
        <f>SUM(H14:H14)</f>
        <v>0</v>
      </c>
      <c r="I13" s="82">
        <f>SUM(I14:I14)</f>
        <v>0</v>
      </c>
      <c r="J13" s="319">
        <f>SUM(J14:J14)</f>
        <v>0</v>
      </c>
      <c r="K13" s="82">
        <f>SUM(K14:K14)</f>
        <v>0</v>
      </c>
    </row>
    <row r="14" spans="1:11" ht="12.75">
      <c r="A14" s="52">
        <f t="shared" si="2"/>
        <v>8</v>
      </c>
      <c r="B14" s="77"/>
      <c r="C14" s="96"/>
      <c r="D14" s="32"/>
      <c r="E14" s="279"/>
      <c r="F14" s="307"/>
      <c r="G14" s="160"/>
      <c r="H14" s="44"/>
      <c r="I14" s="44"/>
      <c r="J14" s="345"/>
      <c r="K14" s="345"/>
    </row>
    <row r="15" spans="1:11" ht="12.75">
      <c r="A15" s="52">
        <f t="shared" si="2"/>
        <v>9</v>
      </c>
      <c r="B15" s="247">
        <v>2</v>
      </c>
      <c r="C15" s="109" t="s">
        <v>162</v>
      </c>
      <c r="D15" s="139"/>
      <c r="E15" s="139"/>
      <c r="F15" s="140"/>
      <c r="G15" s="248" t="e">
        <f>SUM(G17)</f>
        <v>#REF!</v>
      </c>
      <c r="H15" s="249">
        <f>SUM(H16+H19)</f>
        <v>28400</v>
      </c>
      <c r="I15" s="249">
        <f>SUM(I16+I19)</f>
        <v>28400</v>
      </c>
      <c r="J15" s="249">
        <f>SUM(J16+J19)</f>
        <v>0</v>
      </c>
      <c r="K15" s="249">
        <f>SUM(K16+K19)</f>
        <v>28400</v>
      </c>
    </row>
    <row r="16" spans="1:11" ht="12.75">
      <c r="A16" s="52">
        <f t="shared" si="2"/>
        <v>10</v>
      </c>
      <c r="B16" s="77"/>
      <c r="C16" s="90"/>
      <c r="D16" s="260" t="s">
        <v>31</v>
      </c>
      <c r="E16" s="258"/>
      <c r="F16" s="259"/>
      <c r="G16" s="117" t="e">
        <f>G17</f>
        <v>#REF!</v>
      </c>
      <c r="H16" s="214">
        <f>H17</f>
        <v>28400</v>
      </c>
      <c r="I16" s="214">
        <f>I17</f>
        <v>28400</v>
      </c>
      <c r="J16" s="214">
        <f>J17</f>
        <v>0</v>
      </c>
      <c r="K16" s="214">
        <f>K17</f>
        <v>28400</v>
      </c>
    </row>
    <row r="17" spans="1:11" ht="12.75">
      <c r="A17" s="52">
        <f t="shared" si="2"/>
        <v>11</v>
      </c>
      <c r="B17" s="84"/>
      <c r="C17" s="104" t="s">
        <v>161</v>
      </c>
      <c r="D17" s="261" t="s">
        <v>36</v>
      </c>
      <c r="E17" s="262"/>
      <c r="F17" s="91"/>
      <c r="G17" s="92" t="e">
        <f>SUM(#REF!)</f>
        <v>#REF!</v>
      </c>
      <c r="H17" s="320">
        <f>SUM(H18:H18)</f>
        <v>28400</v>
      </c>
      <c r="I17" s="320">
        <f>SUM(I18:I18)</f>
        <v>28400</v>
      </c>
      <c r="J17" s="320">
        <f>SUM(J18:J18)</f>
        <v>0</v>
      </c>
      <c r="K17" s="320">
        <f>SUM(K18:K18)</f>
        <v>28400</v>
      </c>
    </row>
    <row r="18" spans="1:11" ht="12.75">
      <c r="A18" s="52">
        <f t="shared" si="2"/>
        <v>12</v>
      </c>
      <c r="B18" s="84"/>
      <c r="C18" s="96" t="s">
        <v>37</v>
      </c>
      <c r="D18" s="202" t="s">
        <v>35</v>
      </c>
      <c r="E18" s="175" t="s">
        <v>163</v>
      </c>
      <c r="F18" s="180"/>
      <c r="G18" s="164"/>
      <c r="H18" s="385">
        <v>28400</v>
      </c>
      <c r="I18" s="385">
        <v>28400</v>
      </c>
      <c r="J18" s="345"/>
      <c r="K18" s="345">
        <f>I18+J18</f>
        <v>28400</v>
      </c>
    </row>
    <row r="19" spans="1:11" ht="12.75">
      <c r="A19" s="52">
        <f t="shared" si="2"/>
        <v>13</v>
      </c>
      <c r="B19" s="84"/>
      <c r="C19" s="96"/>
      <c r="D19" s="260" t="s">
        <v>33</v>
      </c>
      <c r="E19" s="258"/>
      <c r="F19" s="259"/>
      <c r="G19" s="274" t="e">
        <f>G20</f>
        <v>#REF!</v>
      </c>
      <c r="H19" s="214">
        <f>H20</f>
        <v>0</v>
      </c>
      <c r="I19" s="214">
        <f>I20</f>
        <v>0</v>
      </c>
      <c r="J19" s="214">
        <f>J20</f>
        <v>0</v>
      </c>
      <c r="K19" s="214">
        <f>K20</f>
        <v>0</v>
      </c>
    </row>
    <row r="20" spans="1:11" ht="12.75">
      <c r="A20" s="52">
        <f t="shared" si="2"/>
        <v>14</v>
      </c>
      <c r="B20" s="84"/>
      <c r="C20" s="104" t="s">
        <v>161</v>
      </c>
      <c r="D20" s="261" t="s">
        <v>36</v>
      </c>
      <c r="E20" s="262"/>
      <c r="F20" s="91"/>
      <c r="G20" s="92" t="e">
        <f>SUM(#REF!)</f>
        <v>#REF!</v>
      </c>
      <c r="H20" s="321">
        <f>SUM(H21:H22)</f>
        <v>0</v>
      </c>
      <c r="I20" s="321">
        <f>SUM(I21:I22)</f>
        <v>0</v>
      </c>
      <c r="J20" s="321">
        <f>SUM(J21:J22)</f>
        <v>0</v>
      </c>
      <c r="K20" s="321">
        <f>SUM(K21:K22)</f>
        <v>0</v>
      </c>
    </row>
    <row r="21" spans="1:11" ht="12.75">
      <c r="A21" s="52">
        <f t="shared" si="2"/>
        <v>15</v>
      </c>
      <c r="B21" s="84"/>
      <c r="C21" s="96"/>
      <c r="D21" s="202"/>
      <c r="E21" s="181"/>
      <c r="F21" s="183"/>
      <c r="G21" s="130"/>
      <c r="H21" s="44"/>
      <c r="I21" s="44"/>
      <c r="J21" s="345"/>
      <c r="K21" s="345"/>
    </row>
    <row r="22" spans="1:11" ht="12.75">
      <c r="A22" s="52">
        <f t="shared" si="2"/>
        <v>16</v>
      </c>
      <c r="B22" s="115"/>
      <c r="C22" s="314"/>
      <c r="D22" s="315"/>
      <c r="E22" s="316"/>
      <c r="F22" s="317"/>
      <c r="G22" s="318"/>
      <c r="H22" s="435"/>
      <c r="I22" s="44"/>
      <c r="J22" s="44"/>
      <c r="K22" s="44"/>
    </row>
    <row r="23" spans="1:11" ht="12.75">
      <c r="A23" s="52">
        <f t="shared" si="2"/>
        <v>17</v>
      </c>
      <c r="B23" s="247">
        <v>3</v>
      </c>
      <c r="C23" s="109" t="s">
        <v>45</v>
      </c>
      <c r="D23" s="139"/>
      <c r="E23" s="139"/>
      <c r="F23" s="140"/>
      <c r="G23" s="248" t="e">
        <f>G26+G59</f>
        <v>#REF!</v>
      </c>
      <c r="H23" s="344">
        <f>H24+H38</f>
        <v>137904</v>
      </c>
      <c r="I23" s="344">
        <f>I24+I38</f>
        <v>137904</v>
      </c>
      <c r="J23" s="344">
        <f>J24+J38</f>
        <v>0</v>
      </c>
      <c r="K23" s="344">
        <f>K24+K38</f>
        <v>137904</v>
      </c>
    </row>
    <row r="24" spans="1:11" ht="12.75">
      <c r="A24" s="52">
        <f t="shared" si="2"/>
        <v>18</v>
      </c>
      <c r="B24" s="84"/>
      <c r="C24" s="71" t="s">
        <v>47</v>
      </c>
      <c r="D24" s="72" t="s">
        <v>164</v>
      </c>
      <c r="E24" s="73"/>
      <c r="F24" s="74"/>
      <c r="G24" s="75">
        <f>F81</f>
        <v>0</v>
      </c>
      <c r="H24" s="312">
        <f>H25+H35</f>
        <v>123904</v>
      </c>
      <c r="I24" s="312">
        <f>I25+I35</f>
        <v>123904</v>
      </c>
      <c r="J24" s="312">
        <f>J25+J35</f>
        <v>0</v>
      </c>
      <c r="K24" s="312">
        <f>K25+K35</f>
        <v>123904</v>
      </c>
    </row>
    <row r="25" spans="1:11" ht="12.75">
      <c r="A25" s="52">
        <f t="shared" si="2"/>
        <v>19</v>
      </c>
      <c r="B25" s="77"/>
      <c r="C25" s="90"/>
      <c r="D25" s="260" t="s">
        <v>31</v>
      </c>
      <c r="E25" s="258"/>
      <c r="F25" s="259"/>
      <c r="G25" s="117" t="e">
        <f>G26+G59</f>
        <v>#REF!</v>
      </c>
      <c r="H25" s="214">
        <f>H26</f>
        <v>16573</v>
      </c>
      <c r="I25" s="214">
        <f>I26</f>
        <v>16573</v>
      </c>
      <c r="J25" s="214">
        <f>J26+J39</f>
        <v>0</v>
      </c>
      <c r="K25" s="214">
        <f>K26</f>
        <v>16573</v>
      </c>
    </row>
    <row r="26" spans="1:11" ht="12.75">
      <c r="A26" s="52">
        <f t="shared" si="2"/>
        <v>20</v>
      </c>
      <c r="B26" s="84"/>
      <c r="C26" s="104" t="s">
        <v>253</v>
      </c>
      <c r="D26" s="261" t="s">
        <v>44</v>
      </c>
      <c r="E26" s="262"/>
      <c r="F26" s="91"/>
      <c r="G26" s="92" t="e">
        <f>SUM(G27:G36)</f>
        <v>#REF!</v>
      </c>
      <c r="H26" s="320">
        <f>SUM(H27:H34)</f>
        <v>16573</v>
      </c>
      <c r="I26" s="320">
        <f>SUM(I27:I34)</f>
        <v>16573</v>
      </c>
      <c r="J26" s="320">
        <f>SUM(J27:J34)</f>
        <v>0</v>
      </c>
      <c r="K26" s="320">
        <f>SUM(K27:K34)</f>
        <v>16573</v>
      </c>
    </row>
    <row r="27" spans="1:11" ht="12.75">
      <c r="A27" s="52">
        <f t="shared" si="2"/>
        <v>21</v>
      </c>
      <c r="B27" s="115"/>
      <c r="C27" s="218" t="s">
        <v>62</v>
      </c>
      <c r="D27" s="202" t="s">
        <v>35</v>
      </c>
      <c r="E27" s="336" t="s">
        <v>108</v>
      </c>
      <c r="F27" s="449"/>
      <c r="G27" s="199" t="e">
        <f>ROUND(#REF!/30.126,1)</f>
        <v>#REF!</v>
      </c>
      <c r="H27" s="345">
        <v>7500</v>
      </c>
      <c r="I27" s="345">
        <v>7500</v>
      </c>
      <c r="J27" s="345"/>
      <c r="K27" s="345">
        <f aca="true" t="shared" si="3" ref="K27:K33">I27+J27</f>
        <v>7500</v>
      </c>
    </row>
    <row r="28" spans="1:11" ht="12.75">
      <c r="A28" s="52">
        <f t="shared" si="2"/>
        <v>22</v>
      </c>
      <c r="B28" s="115"/>
      <c r="C28" s="218" t="s">
        <v>64</v>
      </c>
      <c r="D28" s="202" t="s">
        <v>38</v>
      </c>
      <c r="E28" s="336" t="s">
        <v>2</v>
      </c>
      <c r="F28" s="449"/>
      <c r="G28" s="199"/>
      <c r="H28" s="345">
        <v>3050</v>
      </c>
      <c r="I28" s="345">
        <v>3050</v>
      </c>
      <c r="J28" s="345"/>
      <c r="K28" s="345">
        <f t="shared" si="3"/>
        <v>3050</v>
      </c>
    </row>
    <row r="29" spans="1:11" ht="12.75">
      <c r="A29" s="52">
        <f t="shared" si="2"/>
        <v>23</v>
      </c>
      <c r="B29" s="115"/>
      <c r="C29" s="218" t="s">
        <v>42</v>
      </c>
      <c r="D29" s="202" t="s">
        <v>39</v>
      </c>
      <c r="E29" s="445" t="s">
        <v>146</v>
      </c>
      <c r="F29" s="198"/>
      <c r="G29" s="199"/>
      <c r="H29" s="345">
        <v>1800</v>
      </c>
      <c r="I29" s="345">
        <v>1800</v>
      </c>
      <c r="J29" s="345"/>
      <c r="K29" s="345">
        <f t="shared" si="3"/>
        <v>1800</v>
      </c>
    </row>
    <row r="30" spans="1:11" ht="12.75">
      <c r="A30" s="52">
        <f t="shared" si="2"/>
        <v>24</v>
      </c>
      <c r="B30" s="115"/>
      <c r="C30" s="218" t="s">
        <v>42</v>
      </c>
      <c r="D30" s="202" t="s">
        <v>51</v>
      </c>
      <c r="E30" s="445" t="s">
        <v>154</v>
      </c>
      <c r="F30" s="198"/>
      <c r="G30" s="199"/>
      <c r="H30" s="345">
        <v>1300</v>
      </c>
      <c r="I30" s="345">
        <v>1300</v>
      </c>
      <c r="J30" s="345"/>
      <c r="K30" s="345">
        <f t="shared" si="3"/>
        <v>1300</v>
      </c>
    </row>
    <row r="31" spans="1:11" ht="12.75">
      <c r="A31" s="52">
        <f t="shared" si="2"/>
        <v>25</v>
      </c>
      <c r="B31" s="115"/>
      <c r="C31" s="218" t="s">
        <v>42</v>
      </c>
      <c r="D31" s="202" t="s">
        <v>52</v>
      </c>
      <c r="E31" s="445" t="s">
        <v>137</v>
      </c>
      <c r="F31" s="198"/>
      <c r="G31" s="199"/>
      <c r="H31" s="345">
        <v>710</v>
      </c>
      <c r="I31" s="345">
        <v>710</v>
      </c>
      <c r="J31" s="345"/>
      <c r="K31" s="345">
        <f t="shared" si="3"/>
        <v>710</v>
      </c>
    </row>
    <row r="32" spans="1:11" ht="12.75">
      <c r="A32" s="52">
        <f t="shared" si="2"/>
        <v>26</v>
      </c>
      <c r="B32" s="115"/>
      <c r="C32" s="218" t="s">
        <v>42</v>
      </c>
      <c r="D32" s="202" t="s">
        <v>53</v>
      </c>
      <c r="E32" s="445" t="s">
        <v>198</v>
      </c>
      <c r="F32" s="198"/>
      <c r="G32" s="199"/>
      <c r="H32" s="345">
        <v>423</v>
      </c>
      <c r="I32" s="345">
        <v>423</v>
      </c>
      <c r="J32" s="345"/>
      <c r="K32" s="345">
        <f t="shared" si="3"/>
        <v>423</v>
      </c>
    </row>
    <row r="33" spans="1:11" ht="12.75">
      <c r="A33" s="52">
        <f t="shared" si="2"/>
        <v>27</v>
      </c>
      <c r="B33" s="115"/>
      <c r="C33" s="218" t="s">
        <v>42</v>
      </c>
      <c r="D33" s="202" t="s">
        <v>70</v>
      </c>
      <c r="E33" s="335" t="s">
        <v>233</v>
      </c>
      <c r="F33" s="480"/>
      <c r="G33" s="199"/>
      <c r="H33" s="345">
        <v>1790</v>
      </c>
      <c r="I33" s="345">
        <v>1790</v>
      </c>
      <c r="J33" s="345"/>
      <c r="K33" s="345">
        <f t="shared" si="3"/>
        <v>1790</v>
      </c>
    </row>
    <row r="34" spans="1:11" ht="12.75">
      <c r="A34" s="52">
        <f t="shared" si="2"/>
        <v>28</v>
      </c>
      <c r="B34" s="115"/>
      <c r="C34" s="93"/>
      <c r="D34" s="202"/>
      <c r="E34" s="179"/>
      <c r="F34" s="180"/>
      <c r="G34" s="41"/>
      <c r="H34" s="44"/>
      <c r="I34" s="44"/>
      <c r="J34" s="345"/>
      <c r="K34" s="345"/>
    </row>
    <row r="35" spans="1:11" ht="12.75">
      <c r="A35" s="52">
        <f t="shared" si="2"/>
        <v>29</v>
      </c>
      <c r="B35" s="89"/>
      <c r="C35" s="96"/>
      <c r="D35" s="260" t="s">
        <v>33</v>
      </c>
      <c r="E35" s="258"/>
      <c r="F35" s="259"/>
      <c r="G35" s="274">
        <f>G36</f>
        <v>0</v>
      </c>
      <c r="H35" s="497">
        <f>SUM(H36:H37)</f>
        <v>107331</v>
      </c>
      <c r="I35" s="497">
        <f>SUM(I36:I37)</f>
        <v>107331</v>
      </c>
      <c r="J35" s="214">
        <f>J36</f>
        <v>0</v>
      </c>
      <c r="K35" s="497">
        <f>SUM(K36:K37)</f>
        <v>107331</v>
      </c>
    </row>
    <row r="36" spans="1:11" ht="12.75">
      <c r="A36" s="52">
        <f t="shared" si="2"/>
        <v>30</v>
      </c>
      <c r="B36" s="84"/>
      <c r="C36" s="308" t="s">
        <v>43</v>
      </c>
      <c r="D36" s="224" t="s">
        <v>72</v>
      </c>
      <c r="E36" s="8" t="s">
        <v>286</v>
      </c>
      <c r="F36" s="492"/>
      <c r="G36" s="199"/>
      <c r="H36" s="345">
        <v>57531</v>
      </c>
      <c r="I36" s="345">
        <v>57531</v>
      </c>
      <c r="J36" s="345"/>
      <c r="K36" s="345">
        <f>I36+J36</f>
        <v>57531</v>
      </c>
    </row>
    <row r="37" spans="1:11" ht="12.75">
      <c r="A37" s="52">
        <f t="shared" si="2"/>
        <v>31</v>
      </c>
      <c r="B37" s="84"/>
      <c r="C37" s="42">
        <v>700</v>
      </c>
      <c r="D37" s="493">
        <v>9</v>
      </c>
      <c r="E37" s="427" t="s">
        <v>270</v>
      </c>
      <c r="H37" s="494">
        <v>49800</v>
      </c>
      <c r="I37" s="494">
        <v>49800</v>
      </c>
      <c r="J37" s="345"/>
      <c r="K37" s="345">
        <f>I37+J37</f>
        <v>49800</v>
      </c>
    </row>
    <row r="38" spans="1:11" ht="12.75">
      <c r="A38" s="52">
        <f t="shared" si="2"/>
        <v>32</v>
      </c>
      <c r="B38" s="84"/>
      <c r="C38" s="71" t="s">
        <v>111</v>
      </c>
      <c r="D38" s="72" t="s">
        <v>165</v>
      </c>
      <c r="E38" s="73"/>
      <c r="F38" s="74"/>
      <c r="G38" s="75">
        <f>F93</f>
        <v>0</v>
      </c>
      <c r="H38" s="76">
        <f aca="true" t="shared" si="4" ref="H38:K39">H39</f>
        <v>14000</v>
      </c>
      <c r="I38" s="76">
        <f t="shared" si="4"/>
        <v>14000</v>
      </c>
      <c r="J38" s="76">
        <f t="shared" si="4"/>
        <v>0</v>
      </c>
      <c r="K38" s="76">
        <f t="shared" si="4"/>
        <v>14000</v>
      </c>
    </row>
    <row r="39" spans="1:11" ht="12.75">
      <c r="A39" s="52">
        <f t="shared" si="2"/>
        <v>33</v>
      </c>
      <c r="B39" s="77"/>
      <c r="C39" s="90"/>
      <c r="D39" s="65" t="s">
        <v>31</v>
      </c>
      <c r="E39" s="79"/>
      <c r="F39" s="80"/>
      <c r="G39" s="7" t="e">
        <f>G40+G67</f>
        <v>#REF!</v>
      </c>
      <c r="H39" s="148">
        <f t="shared" si="4"/>
        <v>14000</v>
      </c>
      <c r="I39" s="148">
        <f t="shared" si="4"/>
        <v>14000</v>
      </c>
      <c r="J39" s="148">
        <f t="shared" si="4"/>
        <v>0</v>
      </c>
      <c r="K39" s="148">
        <f t="shared" si="4"/>
        <v>14000</v>
      </c>
    </row>
    <row r="40" spans="1:11" ht="12.75">
      <c r="A40" s="52">
        <f t="shared" si="2"/>
        <v>34</v>
      </c>
      <c r="B40" s="84"/>
      <c r="C40" s="104" t="s">
        <v>253</v>
      </c>
      <c r="D40" s="261" t="s">
        <v>44</v>
      </c>
      <c r="E40" s="262"/>
      <c r="F40" s="91"/>
      <c r="G40" s="92" t="e">
        <f>SUM(G41:G61)</f>
        <v>#REF!</v>
      </c>
      <c r="H40" s="320">
        <f>SUM(H41:H42)</f>
        <v>14000</v>
      </c>
      <c r="I40" s="320">
        <f>SUM(I41:I42)</f>
        <v>14000</v>
      </c>
      <c r="J40" s="320">
        <f>SUM(J41:J42)</f>
        <v>0</v>
      </c>
      <c r="K40" s="320">
        <f>SUM(K41:K42)</f>
        <v>14000</v>
      </c>
    </row>
    <row r="41" spans="1:11" ht="12.75">
      <c r="A41" s="52">
        <f t="shared" si="2"/>
        <v>35</v>
      </c>
      <c r="B41" s="84"/>
      <c r="C41" s="207"/>
      <c r="D41" s="221" t="s">
        <v>75</v>
      </c>
      <c r="E41" s="282" t="s">
        <v>271</v>
      </c>
      <c r="F41" s="309"/>
      <c r="G41" s="199"/>
      <c r="H41" s="345">
        <v>14000</v>
      </c>
      <c r="I41" s="345">
        <v>14000</v>
      </c>
      <c r="J41" s="345"/>
      <c r="K41" s="345">
        <f>I41+J41</f>
        <v>14000</v>
      </c>
    </row>
    <row r="42" spans="1:11" ht="12.75">
      <c r="A42" s="52">
        <f t="shared" si="2"/>
        <v>36</v>
      </c>
      <c r="B42" s="84"/>
      <c r="C42" s="207" t="s">
        <v>42</v>
      </c>
      <c r="D42" s="202"/>
      <c r="E42" s="277"/>
      <c r="F42" s="309"/>
      <c r="G42" s="199"/>
      <c r="H42" s="44"/>
      <c r="I42" s="44"/>
      <c r="J42" s="345"/>
      <c r="K42" s="345"/>
    </row>
    <row r="43" spans="1:11" ht="12.75">
      <c r="A43" s="52">
        <f t="shared" si="2"/>
        <v>37</v>
      </c>
      <c r="B43" s="247">
        <v>4</v>
      </c>
      <c r="C43" s="109" t="s">
        <v>213</v>
      </c>
      <c r="D43" s="139"/>
      <c r="E43" s="139"/>
      <c r="F43" s="140"/>
      <c r="G43" s="248" t="e">
        <f>SUM(G45)</f>
        <v>#REF!</v>
      </c>
      <c r="H43" s="249">
        <f>SUM(H44+H53)</f>
        <v>33300</v>
      </c>
      <c r="I43" s="249">
        <f>SUM(I44+I53)</f>
        <v>33300</v>
      </c>
      <c r="J43" s="249">
        <f>SUM(J44+J53)</f>
        <v>0</v>
      </c>
      <c r="K43" s="249">
        <f>SUM(K44+K53)</f>
        <v>33300</v>
      </c>
    </row>
    <row r="44" spans="1:11" ht="12.75">
      <c r="A44" s="52">
        <f t="shared" si="2"/>
        <v>38</v>
      </c>
      <c r="B44" s="77"/>
      <c r="C44" s="90"/>
      <c r="D44" s="260" t="s">
        <v>31</v>
      </c>
      <c r="E44" s="258"/>
      <c r="F44" s="259"/>
      <c r="G44" s="117" t="e">
        <f>G45</f>
        <v>#REF!</v>
      </c>
      <c r="H44" s="214">
        <f>H45</f>
        <v>33300</v>
      </c>
      <c r="I44" s="214">
        <f>I45</f>
        <v>33300</v>
      </c>
      <c r="J44" s="214">
        <f>J45</f>
        <v>0</v>
      </c>
      <c r="K44" s="214">
        <f>K45</f>
        <v>33300</v>
      </c>
    </row>
    <row r="45" spans="1:11" ht="12.75">
      <c r="A45" s="52">
        <f t="shared" si="2"/>
        <v>39</v>
      </c>
      <c r="B45" s="84"/>
      <c r="C45" s="104" t="s">
        <v>252</v>
      </c>
      <c r="D45" s="261" t="s">
        <v>44</v>
      </c>
      <c r="E45" s="262"/>
      <c r="F45" s="91"/>
      <c r="G45" s="92" t="e">
        <f>SUM(G46:G48)</f>
        <v>#REF!</v>
      </c>
      <c r="H45" s="320">
        <f>SUM(H46:H52)</f>
        <v>33300</v>
      </c>
      <c r="I45" s="320">
        <f>SUM(I46:I52)</f>
        <v>33300</v>
      </c>
      <c r="J45" s="320">
        <f>SUM(J46:J52)</f>
        <v>0</v>
      </c>
      <c r="K45" s="320">
        <f>SUM(K46:K52)</f>
        <v>33300</v>
      </c>
    </row>
    <row r="46" spans="1:11" ht="12.75">
      <c r="A46" s="52">
        <f t="shared" si="2"/>
        <v>40</v>
      </c>
      <c r="B46" s="84"/>
      <c r="C46" s="203" t="s">
        <v>37</v>
      </c>
      <c r="D46" s="202" t="s">
        <v>35</v>
      </c>
      <c r="E46" s="217" t="s">
        <v>272</v>
      </c>
      <c r="F46" s="449"/>
      <c r="G46" s="164" t="e">
        <f>ROUND(#REF!/30.126,1)</f>
        <v>#REF!</v>
      </c>
      <c r="H46" s="345">
        <v>7000</v>
      </c>
      <c r="I46" s="345">
        <v>7000</v>
      </c>
      <c r="J46" s="345">
        <v>0</v>
      </c>
      <c r="K46" s="345">
        <f>I46+J46</f>
        <v>7000</v>
      </c>
    </row>
    <row r="47" spans="1:11" ht="12.75">
      <c r="A47" s="52">
        <f t="shared" si="2"/>
        <v>41</v>
      </c>
      <c r="B47" s="84"/>
      <c r="C47" s="207" t="s">
        <v>37</v>
      </c>
      <c r="D47" s="202" t="s">
        <v>38</v>
      </c>
      <c r="E47" s="192" t="s">
        <v>166</v>
      </c>
      <c r="F47" s="198"/>
      <c r="G47" s="164">
        <f>397.4+13.3</f>
        <v>410.7</v>
      </c>
      <c r="H47" s="345">
        <v>24500</v>
      </c>
      <c r="I47" s="345">
        <v>24500</v>
      </c>
      <c r="J47" s="345">
        <v>0</v>
      </c>
      <c r="K47" s="345">
        <f>I47+J47</f>
        <v>24500</v>
      </c>
    </row>
    <row r="48" spans="1:11" ht="12.75">
      <c r="A48" s="52">
        <f t="shared" si="2"/>
        <v>42</v>
      </c>
      <c r="B48" s="84"/>
      <c r="C48" s="207" t="s">
        <v>37</v>
      </c>
      <c r="D48" s="202" t="s">
        <v>39</v>
      </c>
      <c r="E48" s="192" t="s">
        <v>231</v>
      </c>
      <c r="F48" s="198"/>
      <c r="G48" s="164"/>
      <c r="H48" s="345">
        <v>1000</v>
      </c>
      <c r="I48" s="345">
        <v>1000</v>
      </c>
      <c r="J48" s="345"/>
      <c r="K48" s="345">
        <f>I48+J48</f>
        <v>1000</v>
      </c>
    </row>
    <row r="49" spans="1:11" ht="12.75">
      <c r="A49" s="52">
        <f t="shared" si="2"/>
        <v>43</v>
      </c>
      <c r="B49" s="84"/>
      <c r="C49" s="203" t="s">
        <v>37</v>
      </c>
      <c r="D49" s="202" t="s">
        <v>51</v>
      </c>
      <c r="E49" s="192" t="s">
        <v>273</v>
      </c>
      <c r="F49" s="198"/>
      <c r="G49" s="199"/>
      <c r="H49" s="345">
        <v>800</v>
      </c>
      <c r="I49" s="345">
        <v>800</v>
      </c>
      <c r="J49" s="345">
        <v>0</v>
      </c>
      <c r="K49" s="345">
        <f>I49+J49</f>
        <v>800</v>
      </c>
    </row>
    <row r="50" spans="1:11" ht="12.75">
      <c r="A50" s="52">
        <f t="shared" si="2"/>
        <v>44</v>
      </c>
      <c r="B50" s="84"/>
      <c r="C50" s="96"/>
      <c r="D50" s="202"/>
      <c r="E50" s="192"/>
      <c r="F50" s="176"/>
      <c r="G50" s="164"/>
      <c r="H50" s="44"/>
      <c r="I50" s="44"/>
      <c r="J50" s="345"/>
      <c r="K50" s="345"/>
    </row>
    <row r="51" spans="1:11" ht="12.75">
      <c r="A51" s="52">
        <f t="shared" si="2"/>
        <v>45</v>
      </c>
      <c r="B51" s="84"/>
      <c r="C51" s="207"/>
      <c r="D51" s="202"/>
      <c r="E51" s="192"/>
      <c r="F51" s="198"/>
      <c r="G51" s="164"/>
      <c r="H51" s="44"/>
      <c r="I51" s="44"/>
      <c r="J51" s="345"/>
      <c r="K51" s="345"/>
    </row>
    <row r="52" spans="1:11" ht="12.75">
      <c r="A52" s="52">
        <f t="shared" si="2"/>
        <v>46</v>
      </c>
      <c r="B52" s="84"/>
      <c r="C52" s="31"/>
      <c r="D52" s="202"/>
      <c r="E52" s="174"/>
      <c r="F52" s="176"/>
      <c r="G52" s="41"/>
      <c r="H52" s="44"/>
      <c r="I52" s="44"/>
      <c r="J52" s="345"/>
      <c r="K52" s="345"/>
    </row>
    <row r="53" spans="1:11" ht="12.75">
      <c r="A53" s="52">
        <f>A52+1</f>
        <v>47</v>
      </c>
      <c r="B53" s="89"/>
      <c r="C53" s="96"/>
      <c r="D53" s="260" t="s">
        <v>33</v>
      </c>
      <c r="E53" s="258"/>
      <c r="F53" s="259"/>
      <c r="G53" s="274">
        <f>G54</f>
        <v>0</v>
      </c>
      <c r="H53" s="214">
        <f>H54</f>
        <v>0</v>
      </c>
      <c r="I53" s="214">
        <f>I54</f>
        <v>0</v>
      </c>
      <c r="J53" s="214">
        <f>J54</f>
        <v>0</v>
      </c>
      <c r="K53" s="214">
        <f>K54</f>
        <v>0</v>
      </c>
    </row>
    <row r="54" spans="1:11" ht="12.75">
      <c r="A54" s="52">
        <f>A53+1</f>
        <v>48</v>
      </c>
      <c r="B54" s="84"/>
      <c r="C54" s="104" t="s">
        <v>252</v>
      </c>
      <c r="D54" s="261" t="s">
        <v>44</v>
      </c>
      <c r="E54" s="262"/>
      <c r="F54" s="91"/>
      <c r="G54" s="92">
        <f>SUM(G55:G56)</f>
        <v>0</v>
      </c>
      <c r="H54" s="82">
        <f>SUM(H55:H56)</f>
        <v>0</v>
      </c>
      <c r="I54" s="82">
        <f>SUM(I55:I56)</f>
        <v>0</v>
      </c>
      <c r="J54" s="319">
        <f>SUM(J55:J56)</f>
        <v>0</v>
      </c>
      <c r="K54" s="82">
        <f>SUM(K55:K56)</f>
        <v>0</v>
      </c>
    </row>
    <row r="55" spans="1:11" ht="12.75">
      <c r="A55" s="52">
        <f t="shared" si="2"/>
        <v>49</v>
      </c>
      <c r="B55" s="84"/>
      <c r="C55" s="226"/>
      <c r="D55" s="224"/>
      <c r="E55" s="8"/>
      <c r="F55" s="169"/>
      <c r="G55" s="41"/>
      <c r="H55" s="356"/>
      <c r="I55" s="356"/>
      <c r="J55" s="345"/>
      <c r="K55" s="345">
        <f>I55+J55</f>
        <v>0</v>
      </c>
    </row>
    <row r="56" spans="1:12" ht="12.75">
      <c r="A56" s="52">
        <f t="shared" si="2"/>
        <v>50</v>
      </c>
      <c r="B56" s="84"/>
      <c r="C56" s="96"/>
      <c r="D56" s="202"/>
      <c r="H56" s="384"/>
      <c r="I56" s="384"/>
      <c r="J56" s="384"/>
      <c r="K56" s="384"/>
      <c r="L56" s="384"/>
    </row>
    <row r="57" spans="1:11" ht="12.75">
      <c r="A57" s="52">
        <f t="shared" si="2"/>
        <v>51</v>
      </c>
      <c r="B57" s="247">
        <v>5</v>
      </c>
      <c r="C57" s="109" t="s">
        <v>167</v>
      </c>
      <c r="D57" s="139"/>
      <c r="E57" s="139"/>
      <c r="F57" s="140"/>
      <c r="G57" s="248" t="e">
        <f>SUM(G60)</f>
        <v>#REF!</v>
      </c>
      <c r="H57" s="249">
        <f aca="true" t="shared" si="5" ref="H57:J58">H58</f>
        <v>2000</v>
      </c>
      <c r="I57" s="249">
        <f t="shared" si="5"/>
        <v>2000</v>
      </c>
      <c r="J57" s="249">
        <f t="shared" si="5"/>
        <v>0</v>
      </c>
      <c r="K57" s="249">
        <f>K59</f>
        <v>2000</v>
      </c>
    </row>
    <row r="58" spans="1:11" ht="12.75">
      <c r="A58" s="52">
        <f t="shared" si="2"/>
        <v>52</v>
      </c>
      <c r="B58" s="77"/>
      <c r="C58" s="90"/>
      <c r="D58" s="260" t="s">
        <v>31</v>
      </c>
      <c r="E58" s="258"/>
      <c r="F58" s="259"/>
      <c r="G58" s="117" t="e">
        <f>G59</f>
        <v>#REF!</v>
      </c>
      <c r="H58" s="214">
        <f t="shared" si="5"/>
        <v>2000</v>
      </c>
      <c r="I58" s="214">
        <f t="shared" si="5"/>
        <v>2000</v>
      </c>
      <c r="J58" s="214">
        <f t="shared" si="5"/>
        <v>0</v>
      </c>
      <c r="K58" s="214">
        <f>K59</f>
        <v>2000</v>
      </c>
    </row>
    <row r="59" spans="1:11" ht="12.75">
      <c r="A59" s="52">
        <f t="shared" si="2"/>
        <v>53</v>
      </c>
      <c r="B59" s="89"/>
      <c r="C59" s="104" t="s">
        <v>168</v>
      </c>
      <c r="D59" s="261" t="s">
        <v>169</v>
      </c>
      <c r="E59" s="262"/>
      <c r="F59" s="91"/>
      <c r="G59" s="92" t="e">
        <f>SUM(G60:G60)</f>
        <v>#REF!</v>
      </c>
      <c r="H59" s="321">
        <f>SUM(H60:H63)</f>
        <v>2000</v>
      </c>
      <c r="I59" s="321">
        <f>SUM(I60:I63)</f>
        <v>2000</v>
      </c>
      <c r="J59" s="321">
        <f>SUM(J60:J63)</f>
        <v>0</v>
      </c>
      <c r="K59" s="321">
        <f>SUM(K60:K63)</f>
        <v>2000</v>
      </c>
    </row>
    <row r="60" spans="1:11" ht="12.75">
      <c r="A60" s="52">
        <f t="shared" si="2"/>
        <v>54</v>
      </c>
      <c r="B60" s="89"/>
      <c r="C60" s="203" t="s">
        <v>37</v>
      </c>
      <c r="D60" s="202" t="s">
        <v>35</v>
      </c>
      <c r="E60" s="336" t="s">
        <v>46</v>
      </c>
      <c r="F60" s="495"/>
      <c r="G60" s="199" t="e">
        <f>ROUND(#REF!/30.126,1)</f>
        <v>#REF!</v>
      </c>
      <c r="H60" s="345">
        <v>500</v>
      </c>
      <c r="I60" s="345">
        <v>500</v>
      </c>
      <c r="J60" s="345"/>
      <c r="K60" s="345">
        <f>I60+J60</f>
        <v>500</v>
      </c>
    </row>
    <row r="61" spans="1:11" ht="12.75">
      <c r="A61" s="52">
        <f t="shared" si="2"/>
        <v>55</v>
      </c>
      <c r="B61" s="84"/>
      <c r="C61" s="203" t="s">
        <v>37</v>
      </c>
      <c r="D61" s="202" t="s">
        <v>38</v>
      </c>
      <c r="E61" s="335" t="s">
        <v>170</v>
      </c>
      <c r="F61" s="452"/>
      <c r="G61" s="199">
        <v>1.8</v>
      </c>
      <c r="H61" s="345">
        <v>1500</v>
      </c>
      <c r="I61" s="345">
        <v>1500</v>
      </c>
      <c r="J61" s="345">
        <v>0</v>
      </c>
      <c r="K61" s="345">
        <f>I61+J61</f>
        <v>1500</v>
      </c>
    </row>
    <row r="62" spans="1:11" ht="12.75">
      <c r="A62" s="52">
        <f t="shared" si="2"/>
        <v>56</v>
      </c>
      <c r="B62" s="81"/>
      <c r="C62" s="203"/>
      <c r="D62" s="202"/>
      <c r="E62" s="336"/>
      <c r="F62" s="495"/>
      <c r="G62" s="199"/>
      <c r="H62" s="345"/>
      <c r="I62" s="345"/>
      <c r="J62" s="345"/>
      <c r="K62" s="345"/>
    </row>
    <row r="63" spans="1:11" ht="12.75">
      <c r="A63" s="52">
        <f t="shared" si="2"/>
        <v>57</v>
      </c>
      <c r="B63" s="81"/>
      <c r="C63" s="203"/>
      <c r="D63" s="202"/>
      <c r="E63" s="335"/>
      <c r="F63" s="452"/>
      <c r="G63" s="199"/>
      <c r="H63" s="345"/>
      <c r="I63" s="345"/>
      <c r="J63" s="345"/>
      <c r="K63" s="345"/>
    </row>
    <row r="64" spans="1:11" ht="12.75">
      <c r="A64" s="52">
        <f t="shared" si="2"/>
        <v>58</v>
      </c>
      <c r="B64" s="138">
        <v>6</v>
      </c>
      <c r="C64" s="101" t="s">
        <v>123</v>
      </c>
      <c r="D64" s="139"/>
      <c r="E64" s="139"/>
      <c r="F64" s="140"/>
      <c r="G64" s="248" t="e">
        <f>G66+F71</f>
        <v>#REF!</v>
      </c>
      <c r="H64" s="249">
        <f aca="true" t="shared" si="6" ref="H64:K65">H65</f>
        <v>2000</v>
      </c>
      <c r="I64" s="249">
        <f t="shared" si="6"/>
        <v>2000</v>
      </c>
      <c r="J64" s="249">
        <f t="shared" si="6"/>
        <v>0</v>
      </c>
      <c r="K64" s="249">
        <f t="shared" si="6"/>
        <v>2000</v>
      </c>
    </row>
    <row r="65" spans="1:11" ht="12.75">
      <c r="A65" s="52">
        <f t="shared" si="2"/>
        <v>59</v>
      </c>
      <c r="B65" s="102"/>
      <c r="C65" s="97"/>
      <c r="D65" s="257" t="s">
        <v>31</v>
      </c>
      <c r="E65" s="258"/>
      <c r="F65" s="259"/>
      <c r="G65" s="117" t="e">
        <f>G66+F71</f>
        <v>#REF!</v>
      </c>
      <c r="H65" s="214">
        <f t="shared" si="6"/>
        <v>2000</v>
      </c>
      <c r="I65" s="214">
        <f t="shared" si="6"/>
        <v>2000</v>
      </c>
      <c r="J65" s="214">
        <f t="shared" si="6"/>
        <v>0</v>
      </c>
      <c r="K65" s="214">
        <f t="shared" si="6"/>
        <v>2000</v>
      </c>
    </row>
    <row r="66" spans="1:11" ht="12.75">
      <c r="A66" s="52">
        <f t="shared" si="2"/>
        <v>60</v>
      </c>
      <c r="B66" s="81"/>
      <c r="C66" s="104" t="s">
        <v>253</v>
      </c>
      <c r="D66" s="262" t="s">
        <v>124</v>
      </c>
      <c r="E66" s="262"/>
      <c r="F66" s="91"/>
      <c r="G66" s="92" t="e">
        <f>SUM(G67:G70)</f>
        <v>#REF!</v>
      </c>
      <c r="H66" s="321">
        <f>SUM(H67:H70)</f>
        <v>2000</v>
      </c>
      <c r="I66" s="321">
        <f>SUM(I67:I70)</f>
        <v>2000</v>
      </c>
      <c r="J66" s="321">
        <f>SUM(J67:J70)</f>
        <v>0</v>
      </c>
      <c r="K66" s="321">
        <f>SUM(K67:K70)</f>
        <v>2000</v>
      </c>
    </row>
    <row r="67" spans="1:13" s="16" customFormat="1" ht="12.75">
      <c r="A67" s="52">
        <f t="shared" si="2"/>
        <v>61</v>
      </c>
      <c r="B67" s="81"/>
      <c r="C67" s="203" t="s">
        <v>62</v>
      </c>
      <c r="D67" s="202" t="s">
        <v>35</v>
      </c>
      <c r="E67" s="217" t="s">
        <v>178</v>
      </c>
      <c r="F67" s="449"/>
      <c r="G67" s="199" t="e">
        <f>ROUND(#REF!/30.126,1)</f>
        <v>#REF!</v>
      </c>
      <c r="H67" s="345">
        <v>900</v>
      </c>
      <c r="I67" s="345">
        <v>900</v>
      </c>
      <c r="J67" s="345"/>
      <c r="K67" s="345">
        <f>I67+J67</f>
        <v>900</v>
      </c>
      <c r="M67" s="433"/>
    </row>
    <row r="68" spans="1:11" ht="12.75">
      <c r="A68" s="52">
        <f t="shared" si="2"/>
        <v>62</v>
      </c>
      <c r="B68" s="81"/>
      <c r="C68" s="203" t="s">
        <v>42</v>
      </c>
      <c r="D68" s="202" t="s">
        <v>38</v>
      </c>
      <c r="E68" s="192" t="s">
        <v>216</v>
      </c>
      <c r="F68" s="198"/>
      <c r="G68" s="199" t="e">
        <f>ROUND(#REF!/30.126,1)</f>
        <v>#REF!</v>
      </c>
      <c r="H68" s="345">
        <v>200</v>
      </c>
      <c r="I68" s="345">
        <v>200</v>
      </c>
      <c r="J68" s="345"/>
      <c r="K68" s="345">
        <f>I68+J68</f>
        <v>200</v>
      </c>
    </row>
    <row r="69" spans="1:11" ht="12.75">
      <c r="A69" s="52">
        <f t="shared" si="2"/>
        <v>63</v>
      </c>
      <c r="B69" s="81"/>
      <c r="C69" s="203" t="s">
        <v>42</v>
      </c>
      <c r="D69" s="202" t="s">
        <v>39</v>
      </c>
      <c r="E69" s="192" t="s">
        <v>214</v>
      </c>
      <c r="F69" s="451"/>
      <c r="G69" s="199" t="e">
        <f>ROUND(#REF!/30.126,1)</f>
        <v>#REF!</v>
      </c>
      <c r="H69" s="345">
        <v>300</v>
      </c>
      <c r="I69" s="345">
        <v>300</v>
      </c>
      <c r="J69" s="345"/>
      <c r="K69" s="345">
        <f>I69+J69</f>
        <v>300</v>
      </c>
    </row>
    <row r="70" spans="1:11" ht="13.5" thickBot="1">
      <c r="A70" s="52">
        <f t="shared" si="2"/>
        <v>64</v>
      </c>
      <c r="B70" s="165"/>
      <c r="C70" s="496" t="s">
        <v>37</v>
      </c>
      <c r="D70" s="197" t="s">
        <v>51</v>
      </c>
      <c r="E70" s="490" t="s">
        <v>171</v>
      </c>
      <c r="F70" s="491"/>
      <c r="G70" s="479" t="e">
        <f>ROUND(#REF!/30.126,1)</f>
        <v>#REF!</v>
      </c>
      <c r="H70" s="370">
        <v>600</v>
      </c>
      <c r="I70" s="370">
        <v>600</v>
      </c>
      <c r="J70" s="45"/>
      <c r="K70" s="370">
        <f>I70+J70</f>
        <v>600</v>
      </c>
    </row>
    <row r="71" spans="1:4" ht="12.75">
      <c r="A71" s="15"/>
      <c r="B71"/>
      <c r="D71" s="8"/>
    </row>
    <row r="72" spans="1:2" ht="12.75">
      <c r="A72" s="15"/>
      <c r="B72"/>
    </row>
    <row r="73" spans="1:2" ht="12.75">
      <c r="A73" s="15"/>
      <c r="B73"/>
    </row>
    <row r="74" spans="1:2" ht="12.75">
      <c r="A74" s="15"/>
      <c r="B74"/>
    </row>
    <row r="75" spans="1:2" ht="12.75">
      <c r="A75" s="15"/>
      <c r="B75"/>
    </row>
    <row r="76" spans="1:2" ht="12.75">
      <c r="A76" s="15"/>
      <c r="B76"/>
    </row>
    <row r="77" spans="1:2" ht="12.75">
      <c r="A77" s="15"/>
      <c r="B77"/>
    </row>
    <row r="78" spans="1:2" ht="12.75">
      <c r="A78" s="15"/>
      <c r="B78"/>
    </row>
    <row r="79" spans="1:2" ht="12.75">
      <c r="A79" s="15"/>
      <c r="B79"/>
    </row>
    <row r="80" spans="1:2" ht="12.75">
      <c r="A80" s="15"/>
      <c r="B80"/>
    </row>
    <row r="81" spans="1:2" ht="12.75">
      <c r="A81" s="15"/>
      <c r="B81"/>
    </row>
    <row r="82" spans="1:2" ht="12.75">
      <c r="A82" s="15"/>
      <c r="B82"/>
    </row>
    <row r="83" spans="1:2" ht="12.75">
      <c r="A83" s="15"/>
      <c r="B83"/>
    </row>
    <row r="84" spans="1:2" ht="12.75">
      <c r="A84" s="15"/>
      <c r="B84"/>
    </row>
    <row r="85" spans="1:2" ht="12.75">
      <c r="A85" s="15"/>
      <c r="B85"/>
    </row>
    <row r="86" spans="1:2" ht="12.75">
      <c r="A86" s="15"/>
      <c r="B86"/>
    </row>
    <row r="87" spans="1:2" ht="12.75">
      <c r="A87" s="15"/>
      <c r="B87"/>
    </row>
    <row r="88" spans="1:2" ht="12.75">
      <c r="A88" s="15"/>
      <c r="B88"/>
    </row>
    <row r="89" spans="1:2" ht="12.75">
      <c r="A89" s="15"/>
      <c r="B89"/>
    </row>
    <row r="90" spans="1:2" ht="12.75">
      <c r="A90" s="15"/>
      <c r="B90"/>
    </row>
    <row r="91" spans="1:2" ht="12.75">
      <c r="A91" s="15"/>
      <c r="B91"/>
    </row>
    <row r="92" spans="1:2" ht="12.75">
      <c r="A92" s="15"/>
      <c r="B92"/>
    </row>
    <row r="93" spans="1:2" ht="12.75">
      <c r="A93" s="15"/>
      <c r="B93"/>
    </row>
    <row r="94" spans="1:2" ht="12.75">
      <c r="A94" s="15"/>
      <c r="B94"/>
    </row>
    <row r="95" spans="1:2" ht="12.75">
      <c r="A95" s="15"/>
      <c r="B95"/>
    </row>
    <row r="96" spans="1:2" ht="12.75">
      <c r="A96" s="15"/>
      <c r="B96"/>
    </row>
    <row r="97" spans="1:2" ht="12.75">
      <c r="A97" s="15"/>
      <c r="B97"/>
    </row>
    <row r="98" spans="1:2" ht="12.75">
      <c r="A98" s="15"/>
      <c r="B98"/>
    </row>
    <row r="99" spans="1:2" ht="12.75">
      <c r="A99" s="15"/>
      <c r="B99"/>
    </row>
    <row r="100" spans="1:2" ht="12.75">
      <c r="A100" s="15"/>
      <c r="B100"/>
    </row>
    <row r="101" spans="1:2" ht="12.75">
      <c r="A101" s="15"/>
      <c r="B101"/>
    </row>
    <row r="102" spans="1:2" ht="12.75">
      <c r="A102" s="15"/>
      <c r="B102"/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76" r:id="rId1"/>
  <headerFooter alignWithMargins="0">
    <oddHeader>&amp;C&amp;"Arial,Tučné"&amp;14  Programový rozpočet obce Kanianka 
úprava č.1 k 2016 v EUR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Layout" workbookViewId="0" topLeftCell="A1">
      <selection activeCell="J5" sqref="J5"/>
    </sheetView>
  </sheetViews>
  <sheetFormatPr defaultColWidth="9.140625" defaultRowHeight="12.75"/>
  <cols>
    <col min="1" max="1" width="3.57421875" style="1" customWidth="1"/>
    <col min="2" max="2" width="4.140625" style="15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11.7109375" style="0" hidden="1" customWidth="1"/>
    <col min="8" max="8" width="9.8515625" style="14" customWidth="1"/>
    <col min="9" max="9" width="12.8515625" style="0" bestFit="1" customWidth="1"/>
    <col min="10" max="10" width="10.140625" style="0" customWidth="1"/>
    <col min="11" max="11" width="12.8515625" style="0" bestFit="1" customWidth="1"/>
  </cols>
  <sheetData>
    <row r="1" spans="2:8" ht="15.75">
      <c r="B1" s="2" t="s">
        <v>18</v>
      </c>
      <c r="E1" s="3"/>
      <c r="F1" s="3"/>
      <c r="G1" s="26" t="e">
        <f>G2-G7</f>
        <v>#REF!</v>
      </c>
      <c r="H1" s="30">
        <f>H2-H7</f>
        <v>0</v>
      </c>
    </row>
    <row r="2" spans="2:8" ht="16.5" thickBot="1">
      <c r="B2" s="2"/>
      <c r="E2" s="3"/>
      <c r="F2" s="3"/>
      <c r="G2" s="26" t="e">
        <f>SUM(G8:G10)</f>
        <v>#REF!</v>
      </c>
      <c r="H2" s="30">
        <f>SUM(H8:H10)</f>
        <v>49335</v>
      </c>
    </row>
    <row r="3" spans="1:11" ht="12.75" customHeight="1" thickBot="1">
      <c r="A3" s="55"/>
      <c r="B3" s="6"/>
      <c r="C3" s="56"/>
      <c r="D3" s="56"/>
      <c r="E3" s="57"/>
      <c r="F3" s="58"/>
      <c r="G3" s="514" t="s">
        <v>58</v>
      </c>
      <c r="H3" s="515"/>
      <c r="I3" s="515"/>
      <c r="J3" s="515"/>
      <c r="K3" s="516"/>
    </row>
    <row r="4" spans="1:11" ht="12" customHeight="1">
      <c r="A4" s="59"/>
      <c r="B4" s="60" t="s">
        <v>21</v>
      </c>
      <c r="C4" s="61" t="s">
        <v>22</v>
      </c>
      <c r="D4" s="503" t="s">
        <v>23</v>
      </c>
      <c r="E4" s="504"/>
      <c r="F4" s="505"/>
      <c r="G4" s="208"/>
      <c r="H4" s="209" t="s">
        <v>241</v>
      </c>
      <c r="I4" s="368" t="s">
        <v>241</v>
      </c>
      <c r="J4" s="367" t="s">
        <v>243</v>
      </c>
      <c r="K4" s="368" t="s">
        <v>241</v>
      </c>
    </row>
    <row r="5" spans="1:11" ht="13.5" customHeight="1">
      <c r="A5" s="59"/>
      <c r="B5" s="60" t="s">
        <v>24</v>
      </c>
      <c r="C5" s="61" t="s">
        <v>25</v>
      </c>
      <c r="D5" s="506"/>
      <c r="E5" s="507"/>
      <c r="F5" s="508"/>
      <c r="G5" s="210" t="s">
        <v>26</v>
      </c>
      <c r="H5" s="365">
        <v>2016</v>
      </c>
      <c r="I5" s="365">
        <v>2016</v>
      </c>
      <c r="J5" s="338" t="s">
        <v>257</v>
      </c>
      <c r="K5" s="402" t="s">
        <v>256</v>
      </c>
    </row>
    <row r="6" spans="1:11" ht="13.5" thickBot="1">
      <c r="A6" s="124"/>
      <c r="B6" s="125" t="s">
        <v>28</v>
      </c>
      <c r="C6" s="126" t="s">
        <v>29</v>
      </c>
      <c r="D6" s="512"/>
      <c r="E6" s="513"/>
      <c r="F6" s="517"/>
      <c r="G6" s="211">
        <v>1</v>
      </c>
      <c r="H6" s="366" t="s">
        <v>27</v>
      </c>
      <c r="I6" s="403" t="s">
        <v>27</v>
      </c>
      <c r="J6" s="337" t="s">
        <v>27</v>
      </c>
      <c r="K6" s="403" t="s">
        <v>27</v>
      </c>
    </row>
    <row r="7" spans="1:11" ht="15.75" thickBot="1">
      <c r="A7" s="52">
        <v>1</v>
      </c>
      <c r="B7" s="231" t="s">
        <v>19</v>
      </c>
      <c r="C7" s="232"/>
      <c r="D7" s="233"/>
      <c r="E7" s="233"/>
      <c r="F7" s="234"/>
      <c r="G7" s="235" t="e">
        <f>G11+#REF!+#REF!+G18+#REF!+G29+#REF!+#REF!+#REF!+#REF!+#REF!+#REF!+G34+#REF!</f>
        <v>#REF!</v>
      </c>
      <c r="H7" s="236">
        <f>SUM(H8:H10)</f>
        <v>49335</v>
      </c>
      <c r="I7" s="405">
        <f>SUM(I8:I10)</f>
        <v>49335</v>
      </c>
      <c r="J7" s="236">
        <f>SUM(J8:J10)</f>
        <v>10647</v>
      </c>
      <c r="K7" s="405">
        <f>SUM(K8:K10)</f>
        <v>59982</v>
      </c>
    </row>
    <row r="8" spans="1:11" ht="15">
      <c r="A8" s="52">
        <f>A7+1</f>
        <v>2</v>
      </c>
      <c r="B8" s="287" t="s">
        <v>30</v>
      </c>
      <c r="C8" s="288" t="s">
        <v>31</v>
      </c>
      <c r="D8" s="289"/>
      <c r="E8" s="290"/>
      <c r="F8" s="291"/>
      <c r="G8" s="301" t="e">
        <f>G12+#REF!+#REF!+G19+G30+#REF!+#REF!+#REF!+#REF!+G35+#REF!+#REF!+#REF!</f>
        <v>#REF!</v>
      </c>
      <c r="H8" s="293">
        <f>H12+H19+H30+H35</f>
        <v>49335</v>
      </c>
      <c r="I8" s="293">
        <f>I12+I19+I30+I35</f>
        <v>49335</v>
      </c>
      <c r="J8" s="293">
        <f>J12+J19+J30+J35</f>
        <v>10647</v>
      </c>
      <c r="K8" s="293">
        <f>K12+K19+K30+K35</f>
        <v>59982</v>
      </c>
    </row>
    <row r="9" spans="1:11" ht="15">
      <c r="A9" s="52">
        <f aca="true" t="shared" si="0" ref="A9:A40">A8+1</f>
        <v>3</v>
      </c>
      <c r="B9" s="287" t="s">
        <v>32</v>
      </c>
      <c r="C9" s="288" t="s">
        <v>33</v>
      </c>
      <c r="D9" s="289"/>
      <c r="E9" s="290"/>
      <c r="F9" s="291"/>
      <c r="G9" s="301" t="e">
        <f>#REF!</f>
        <v>#REF!</v>
      </c>
      <c r="H9" s="293">
        <v>0</v>
      </c>
      <c r="I9" s="293">
        <v>0</v>
      </c>
      <c r="J9" s="293">
        <v>0</v>
      </c>
      <c r="K9" s="293">
        <v>0</v>
      </c>
    </row>
    <row r="10" spans="1:11" ht="15.75" thickBot="1">
      <c r="A10" s="52">
        <f t="shared" si="0"/>
        <v>4</v>
      </c>
      <c r="B10" s="409"/>
      <c r="C10" s="410" t="s">
        <v>34</v>
      </c>
      <c r="D10" s="411"/>
      <c r="E10" s="412"/>
      <c r="F10" s="413"/>
      <c r="G10" s="408" t="e">
        <f>#REF!</f>
        <v>#REF!</v>
      </c>
      <c r="H10" s="405">
        <v>0</v>
      </c>
      <c r="I10" s="405">
        <v>0</v>
      </c>
      <c r="J10" s="405">
        <v>0</v>
      </c>
      <c r="K10" s="405">
        <v>0</v>
      </c>
    </row>
    <row r="11" spans="1:11" ht="12.75">
      <c r="A11" s="52">
        <f t="shared" si="0"/>
        <v>5</v>
      </c>
      <c r="B11" s="247">
        <v>1</v>
      </c>
      <c r="C11" s="109" t="s">
        <v>228</v>
      </c>
      <c r="D11" s="139"/>
      <c r="E11" s="139"/>
      <c r="F11" s="140"/>
      <c r="G11" s="322" t="e">
        <f>SUM(G13)</f>
        <v>#REF!</v>
      </c>
      <c r="H11" s="249">
        <f aca="true" t="shared" si="1" ref="H11:K12">H12</f>
        <v>8330</v>
      </c>
      <c r="I11" s="249">
        <f t="shared" si="1"/>
        <v>8330</v>
      </c>
      <c r="J11" s="249">
        <f t="shared" si="1"/>
        <v>0</v>
      </c>
      <c r="K11" s="249">
        <f t="shared" si="1"/>
        <v>8330</v>
      </c>
    </row>
    <row r="12" spans="1:11" ht="12.75">
      <c r="A12" s="52">
        <f t="shared" si="0"/>
        <v>6</v>
      </c>
      <c r="B12" s="77"/>
      <c r="C12" s="90"/>
      <c r="D12" s="260" t="s">
        <v>31</v>
      </c>
      <c r="E12" s="258"/>
      <c r="F12" s="259"/>
      <c r="G12" s="323" t="e">
        <f>G13</f>
        <v>#REF!</v>
      </c>
      <c r="H12" s="214">
        <f t="shared" si="1"/>
        <v>8330</v>
      </c>
      <c r="I12" s="214">
        <f t="shared" si="1"/>
        <v>8330</v>
      </c>
      <c r="J12" s="214">
        <f t="shared" si="1"/>
        <v>0</v>
      </c>
      <c r="K12" s="214">
        <f t="shared" si="1"/>
        <v>8330</v>
      </c>
    </row>
    <row r="13" spans="1:11" ht="12.75">
      <c r="A13" s="52">
        <f t="shared" si="0"/>
        <v>7</v>
      </c>
      <c r="B13" s="84"/>
      <c r="C13" s="104" t="s">
        <v>254</v>
      </c>
      <c r="D13" s="261" t="s">
        <v>13</v>
      </c>
      <c r="E13" s="262"/>
      <c r="F13" s="91"/>
      <c r="G13" s="166" t="e">
        <f>SUM(G14:G17)</f>
        <v>#REF!</v>
      </c>
      <c r="H13" s="82">
        <f>SUM(H14:H17)</f>
        <v>8330</v>
      </c>
      <c r="I13" s="82">
        <f>SUM(I14:I17)</f>
        <v>8330</v>
      </c>
      <c r="J13" s="82">
        <f>SUM(J14:J17)</f>
        <v>0</v>
      </c>
      <c r="K13" s="82">
        <f>SUM(K14:K17)</f>
        <v>8330</v>
      </c>
    </row>
    <row r="14" spans="1:11" ht="12.75">
      <c r="A14" s="52">
        <f t="shared" si="0"/>
        <v>8</v>
      </c>
      <c r="B14" s="84"/>
      <c r="C14" s="203" t="s">
        <v>42</v>
      </c>
      <c r="D14" s="202" t="s">
        <v>35</v>
      </c>
      <c r="E14" s="217" t="s">
        <v>146</v>
      </c>
      <c r="F14" s="449"/>
      <c r="G14" s="199" t="e">
        <f>ROUND(#REF!/30.126,1)</f>
        <v>#REF!</v>
      </c>
      <c r="H14" s="345">
        <v>3600</v>
      </c>
      <c r="I14" s="345">
        <v>3600</v>
      </c>
      <c r="J14" s="44"/>
      <c r="K14" s="345">
        <f>I14+J14</f>
        <v>3600</v>
      </c>
    </row>
    <row r="15" spans="1:11" ht="12.75">
      <c r="A15" s="52">
        <f t="shared" si="0"/>
        <v>9</v>
      </c>
      <c r="B15" s="84"/>
      <c r="C15" s="203" t="s">
        <v>42</v>
      </c>
      <c r="D15" s="202" t="s">
        <v>38</v>
      </c>
      <c r="E15" s="192" t="s">
        <v>106</v>
      </c>
      <c r="F15" s="198"/>
      <c r="G15" s="199" t="e">
        <f>ROUND(#REF!/30.126,1)</f>
        <v>#REF!</v>
      </c>
      <c r="H15" s="345">
        <v>2000</v>
      </c>
      <c r="I15" s="345">
        <v>2000</v>
      </c>
      <c r="J15" s="44"/>
      <c r="K15" s="345">
        <f>I15+J15</f>
        <v>2000</v>
      </c>
    </row>
    <row r="16" spans="1:13" ht="12.75">
      <c r="A16" s="52">
        <f t="shared" si="0"/>
        <v>10</v>
      </c>
      <c r="B16" s="84"/>
      <c r="C16" s="203" t="s">
        <v>42</v>
      </c>
      <c r="D16" s="202" t="s">
        <v>39</v>
      </c>
      <c r="E16" s="192" t="s">
        <v>274</v>
      </c>
      <c r="F16" s="198"/>
      <c r="G16" s="199" t="e">
        <f>ROUND(#REF!/30.126,1)</f>
        <v>#REF!</v>
      </c>
      <c r="H16" s="345">
        <v>2000</v>
      </c>
      <c r="I16" s="345">
        <v>2000</v>
      </c>
      <c r="J16" s="44">
        <v>0</v>
      </c>
      <c r="K16" s="345">
        <f>I16+J16</f>
        <v>2000</v>
      </c>
      <c r="M16" s="151"/>
    </row>
    <row r="17" spans="1:11" ht="12.75">
      <c r="A17" s="52">
        <f t="shared" si="0"/>
        <v>11</v>
      </c>
      <c r="B17" s="84"/>
      <c r="C17" s="203" t="s">
        <v>37</v>
      </c>
      <c r="D17" s="202" t="s">
        <v>51</v>
      </c>
      <c r="E17" s="193" t="s">
        <v>172</v>
      </c>
      <c r="F17" s="480"/>
      <c r="G17" s="199" t="e">
        <f>ROUND(#REF!/30.126,1)</f>
        <v>#REF!</v>
      </c>
      <c r="H17" s="345">
        <v>730</v>
      </c>
      <c r="I17" s="345">
        <v>730</v>
      </c>
      <c r="J17" s="44">
        <v>0</v>
      </c>
      <c r="K17" s="345">
        <f>I17+J17</f>
        <v>730</v>
      </c>
    </row>
    <row r="18" spans="1:11" ht="12.75">
      <c r="A18" s="52">
        <f t="shared" si="0"/>
        <v>12</v>
      </c>
      <c r="B18" s="247">
        <v>2</v>
      </c>
      <c r="C18" s="109" t="s">
        <v>212</v>
      </c>
      <c r="D18" s="139"/>
      <c r="E18" s="139"/>
      <c r="F18" s="140"/>
      <c r="G18" s="248" t="e">
        <f>G20</f>
        <v>#REF!</v>
      </c>
      <c r="H18" s="249">
        <f aca="true" t="shared" si="2" ref="H18:K19">H19</f>
        <v>36105</v>
      </c>
      <c r="I18" s="249">
        <f t="shared" si="2"/>
        <v>36105</v>
      </c>
      <c r="J18" s="249">
        <f t="shared" si="2"/>
        <v>10647</v>
      </c>
      <c r="K18" s="249">
        <f t="shared" si="2"/>
        <v>46752</v>
      </c>
    </row>
    <row r="19" spans="1:11" s="10" customFormat="1" ht="12.75">
      <c r="A19" s="52">
        <f t="shared" si="0"/>
        <v>13</v>
      </c>
      <c r="B19" s="77"/>
      <c r="C19" s="90"/>
      <c r="D19" s="260" t="s">
        <v>31</v>
      </c>
      <c r="E19" s="258"/>
      <c r="F19" s="259"/>
      <c r="G19" s="117" t="e">
        <f>G20</f>
        <v>#REF!</v>
      </c>
      <c r="H19" s="214">
        <f t="shared" si="2"/>
        <v>36105</v>
      </c>
      <c r="I19" s="214">
        <f t="shared" si="2"/>
        <v>36105</v>
      </c>
      <c r="J19" s="214">
        <f t="shared" si="2"/>
        <v>10647</v>
      </c>
      <c r="K19" s="214">
        <f t="shared" si="2"/>
        <v>46752</v>
      </c>
    </row>
    <row r="20" spans="1:11" ht="12.75">
      <c r="A20" s="52">
        <f t="shared" si="0"/>
        <v>14</v>
      </c>
      <c r="B20" s="84"/>
      <c r="C20" s="104" t="s">
        <v>255</v>
      </c>
      <c r="D20" s="261" t="s">
        <v>9</v>
      </c>
      <c r="E20" s="262"/>
      <c r="F20" s="91"/>
      <c r="G20" s="92" t="e">
        <f>SUM(G21:G26)</f>
        <v>#REF!</v>
      </c>
      <c r="H20" s="82">
        <f>SUM(H21:H28)</f>
        <v>36105</v>
      </c>
      <c r="I20" s="82">
        <f>SUM(I21:I28)</f>
        <v>36105</v>
      </c>
      <c r="J20" s="82">
        <f>SUM(J21:J28)</f>
        <v>10647</v>
      </c>
      <c r="K20" s="82">
        <f>SUM(K21:K28)</f>
        <v>46752</v>
      </c>
    </row>
    <row r="21" spans="1:13" ht="12.75">
      <c r="A21" s="52">
        <f t="shared" si="0"/>
        <v>15</v>
      </c>
      <c r="B21" s="84"/>
      <c r="C21" s="203" t="s">
        <v>62</v>
      </c>
      <c r="D21" s="202" t="s">
        <v>35</v>
      </c>
      <c r="E21" s="217" t="s">
        <v>108</v>
      </c>
      <c r="F21" s="449"/>
      <c r="G21" s="199" t="e">
        <f>ROUND(#REF!/30.126,1)</f>
        <v>#REF!</v>
      </c>
      <c r="H21" s="345">
        <v>24650</v>
      </c>
      <c r="I21" s="345">
        <v>24650</v>
      </c>
      <c r="J21" s="44">
        <v>0</v>
      </c>
      <c r="K21" s="345">
        <f aca="true" t="shared" si="3" ref="K21:K28">I21+J21</f>
        <v>24650</v>
      </c>
      <c r="M21" s="424"/>
    </row>
    <row r="22" spans="1:13" ht="12.75">
      <c r="A22" s="52">
        <f t="shared" si="0"/>
        <v>16</v>
      </c>
      <c r="B22" s="84"/>
      <c r="C22" s="203" t="s">
        <v>62</v>
      </c>
      <c r="D22" s="202" t="s">
        <v>70</v>
      </c>
      <c r="E22" s="217" t="s">
        <v>275</v>
      </c>
      <c r="F22" s="449"/>
      <c r="G22" s="199"/>
      <c r="H22" s="345">
        <v>0</v>
      </c>
      <c r="I22" s="345">
        <v>0</v>
      </c>
      <c r="J22" s="44">
        <v>7890</v>
      </c>
      <c r="K22" s="345">
        <f t="shared" si="3"/>
        <v>7890</v>
      </c>
      <c r="M22" s="424"/>
    </row>
    <row r="23" spans="1:11" ht="12.75">
      <c r="A23" s="52">
        <f t="shared" si="0"/>
        <v>17</v>
      </c>
      <c r="B23" s="84"/>
      <c r="C23" s="203" t="s">
        <v>64</v>
      </c>
      <c r="D23" s="202" t="s">
        <v>38</v>
      </c>
      <c r="E23" s="192" t="s">
        <v>2</v>
      </c>
      <c r="F23" s="198"/>
      <c r="G23" s="199" t="e">
        <f>ROUND(#REF!/30.126,1)</f>
        <v>#REF!</v>
      </c>
      <c r="H23" s="345">
        <v>9080</v>
      </c>
      <c r="I23" s="345">
        <v>9080</v>
      </c>
      <c r="J23" s="44"/>
      <c r="K23" s="345">
        <f t="shared" si="3"/>
        <v>9080</v>
      </c>
    </row>
    <row r="24" spans="1:11" ht="12.75">
      <c r="A24" s="52">
        <f t="shared" si="0"/>
        <v>18</v>
      </c>
      <c r="B24" s="84"/>
      <c r="C24" s="207" t="s">
        <v>64</v>
      </c>
      <c r="D24" s="202" t="s">
        <v>72</v>
      </c>
      <c r="E24" s="193" t="s">
        <v>276</v>
      </c>
      <c r="F24" s="480"/>
      <c r="G24" s="199"/>
      <c r="H24" s="345">
        <v>0</v>
      </c>
      <c r="I24" s="345">
        <v>0</v>
      </c>
      <c r="J24" s="44">
        <v>2757</v>
      </c>
      <c r="K24" s="345">
        <f t="shared" si="3"/>
        <v>2757</v>
      </c>
    </row>
    <row r="25" spans="1:11" ht="12.75">
      <c r="A25" s="52">
        <f t="shared" si="0"/>
        <v>19</v>
      </c>
      <c r="B25" s="84"/>
      <c r="C25" s="207" t="s">
        <v>42</v>
      </c>
      <c r="D25" s="202" t="s">
        <v>39</v>
      </c>
      <c r="E25" s="193" t="s">
        <v>277</v>
      </c>
      <c r="F25" s="480"/>
      <c r="G25" s="199"/>
      <c r="H25" s="345">
        <v>800</v>
      </c>
      <c r="I25" s="345">
        <v>800</v>
      </c>
      <c r="J25" s="44"/>
      <c r="K25" s="345">
        <f t="shared" si="3"/>
        <v>800</v>
      </c>
    </row>
    <row r="26" spans="1:11" ht="12.75">
      <c r="A26" s="52">
        <f t="shared" si="0"/>
        <v>20</v>
      </c>
      <c r="B26" s="89"/>
      <c r="C26" s="207" t="s">
        <v>37</v>
      </c>
      <c r="D26" s="202" t="s">
        <v>51</v>
      </c>
      <c r="E26" s="484" t="s">
        <v>11</v>
      </c>
      <c r="F26" s="498"/>
      <c r="G26" s="199" t="e">
        <f>ROUND(#REF!/30.126,1)</f>
        <v>#REF!</v>
      </c>
      <c r="H26" s="345">
        <v>200</v>
      </c>
      <c r="I26" s="345">
        <v>200</v>
      </c>
      <c r="J26" s="44"/>
      <c r="K26" s="345">
        <f t="shared" si="3"/>
        <v>200</v>
      </c>
    </row>
    <row r="27" spans="1:11" ht="12.75">
      <c r="A27" s="52">
        <f t="shared" si="0"/>
        <v>21</v>
      </c>
      <c r="B27" s="89"/>
      <c r="C27" s="225" t="s">
        <v>37</v>
      </c>
      <c r="D27" s="224" t="s">
        <v>52</v>
      </c>
      <c r="E27" s="348" t="s">
        <v>244</v>
      </c>
      <c r="F27" s="499"/>
      <c r="G27" s="199"/>
      <c r="H27" s="345">
        <v>300</v>
      </c>
      <c r="I27" s="345">
        <v>300</v>
      </c>
      <c r="J27" s="44"/>
      <c r="K27" s="345">
        <f t="shared" si="3"/>
        <v>300</v>
      </c>
    </row>
    <row r="28" spans="1:11" ht="12.75">
      <c r="A28" s="52">
        <f t="shared" si="0"/>
        <v>22</v>
      </c>
      <c r="B28" s="89"/>
      <c r="C28" s="225" t="s">
        <v>37</v>
      </c>
      <c r="D28" s="224" t="s">
        <v>53</v>
      </c>
      <c r="E28" s="348" t="s">
        <v>278</v>
      </c>
      <c r="F28" s="466"/>
      <c r="G28" s="199"/>
      <c r="H28" s="345">
        <v>1075</v>
      </c>
      <c r="I28" s="345">
        <v>1075</v>
      </c>
      <c r="J28" s="44"/>
      <c r="K28" s="345">
        <f t="shared" si="3"/>
        <v>1075</v>
      </c>
    </row>
    <row r="29" spans="1:11" ht="12.75">
      <c r="A29" s="52">
        <f t="shared" si="0"/>
        <v>23</v>
      </c>
      <c r="B29" s="247">
        <v>3</v>
      </c>
      <c r="C29" s="109" t="s">
        <v>173</v>
      </c>
      <c r="D29" s="139"/>
      <c r="E29" s="139"/>
      <c r="F29" s="140"/>
      <c r="G29" s="322" t="e">
        <f>SUM(G31)</f>
        <v>#REF!</v>
      </c>
      <c r="H29" s="249">
        <f aca="true" t="shared" si="4" ref="H29:K30">H30</f>
        <v>3900</v>
      </c>
      <c r="I29" s="249">
        <f t="shared" si="4"/>
        <v>3900</v>
      </c>
      <c r="J29" s="249">
        <f t="shared" si="4"/>
        <v>0</v>
      </c>
      <c r="K29" s="249">
        <f t="shared" si="4"/>
        <v>3900</v>
      </c>
    </row>
    <row r="30" spans="1:11" ht="12.75">
      <c r="A30" s="52">
        <f t="shared" si="0"/>
        <v>24</v>
      </c>
      <c r="B30" s="77"/>
      <c r="C30" s="90"/>
      <c r="D30" s="260" t="s">
        <v>31</v>
      </c>
      <c r="E30" s="258"/>
      <c r="F30" s="259"/>
      <c r="G30" s="323" t="e">
        <f>G31</f>
        <v>#REF!</v>
      </c>
      <c r="H30" s="214">
        <f t="shared" si="4"/>
        <v>3900</v>
      </c>
      <c r="I30" s="214">
        <f t="shared" si="4"/>
        <v>3900</v>
      </c>
      <c r="J30" s="214">
        <f t="shared" si="4"/>
        <v>0</v>
      </c>
      <c r="K30" s="214">
        <f t="shared" si="4"/>
        <v>3900</v>
      </c>
    </row>
    <row r="31" spans="1:11" ht="12.75">
      <c r="A31" s="52">
        <f t="shared" si="0"/>
        <v>25</v>
      </c>
      <c r="B31" s="84"/>
      <c r="C31" s="104" t="s">
        <v>174</v>
      </c>
      <c r="D31" s="261" t="s">
        <v>175</v>
      </c>
      <c r="E31" s="262"/>
      <c r="F31" s="91"/>
      <c r="G31" s="166" t="e">
        <f>SUM(G32)</f>
        <v>#REF!</v>
      </c>
      <c r="H31" s="82">
        <f>SUM(H32:H33)</f>
        <v>3900</v>
      </c>
      <c r="I31" s="82">
        <f>SUM(I32:I33)</f>
        <v>3900</v>
      </c>
      <c r="J31" s="82">
        <f>SUM(J32:J33)</f>
        <v>0</v>
      </c>
      <c r="K31" s="82">
        <f>SUM(K32:K33)</f>
        <v>3900</v>
      </c>
    </row>
    <row r="32" spans="1:11" ht="12.75">
      <c r="A32" s="52">
        <f t="shared" si="0"/>
        <v>26</v>
      </c>
      <c r="B32" s="84"/>
      <c r="C32" s="31" t="s">
        <v>37</v>
      </c>
      <c r="D32" s="32" t="s">
        <v>35</v>
      </c>
      <c r="E32" s="173" t="s">
        <v>12</v>
      </c>
      <c r="F32" s="169"/>
      <c r="G32" s="41" t="e">
        <f>ROUND(#REF!/30.126,1)</f>
        <v>#REF!</v>
      </c>
      <c r="H32" s="345">
        <v>2900</v>
      </c>
      <c r="I32" s="345">
        <v>2900</v>
      </c>
      <c r="J32" s="44">
        <v>0</v>
      </c>
      <c r="K32" s="345">
        <f>I32+J32</f>
        <v>2900</v>
      </c>
    </row>
    <row r="33" spans="1:11" ht="12.75">
      <c r="A33" s="52">
        <f>A32+1</f>
        <v>27</v>
      </c>
      <c r="B33" s="84"/>
      <c r="C33" s="96" t="s">
        <v>37</v>
      </c>
      <c r="D33" s="202" t="s">
        <v>38</v>
      </c>
      <c r="E33" s="175" t="s">
        <v>176</v>
      </c>
      <c r="F33" s="180"/>
      <c r="G33" s="41"/>
      <c r="H33" s="345">
        <v>1000</v>
      </c>
      <c r="I33" s="345">
        <v>1000</v>
      </c>
      <c r="J33" s="44">
        <v>0</v>
      </c>
      <c r="K33" s="345">
        <f>I33+J33</f>
        <v>1000</v>
      </c>
    </row>
    <row r="34" spans="1:11" ht="12.75">
      <c r="A34" s="52">
        <f t="shared" si="0"/>
        <v>28</v>
      </c>
      <c r="B34" s="247">
        <v>4</v>
      </c>
      <c r="C34" s="109" t="s">
        <v>14</v>
      </c>
      <c r="D34" s="139"/>
      <c r="E34" s="139"/>
      <c r="F34" s="140"/>
      <c r="G34" s="248" t="e">
        <f>SUM(G36)</f>
        <v>#REF!</v>
      </c>
      <c r="H34" s="249">
        <f aca="true" t="shared" si="5" ref="H34:J35">H35</f>
        <v>1000</v>
      </c>
      <c r="I34" s="249">
        <f t="shared" si="5"/>
        <v>1000</v>
      </c>
      <c r="J34" s="249">
        <f t="shared" si="5"/>
        <v>0</v>
      </c>
      <c r="K34" s="249">
        <f>K36</f>
        <v>1000</v>
      </c>
    </row>
    <row r="35" spans="1:11" ht="12.75">
      <c r="A35" s="52">
        <f t="shared" si="0"/>
        <v>29</v>
      </c>
      <c r="B35" s="77"/>
      <c r="C35" s="90"/>
      <c r="D35" s="260" t="s">
        <v>31</v>
      </c>
      <c r="E35" s="258"/>
      <c r="F35" s="259"/>
      <c r="G35" s="117" t="e">
        <f>G36</f>
        <v>#REF!</v>
      </c>
      <c r="H35" s="214">
        <f t="shared" si="5"/>
        <v>1000</v>
      </c>
      <c r="I35" s="214">
        <f t="shared" si="5"/>
        <v>1000</v>
      </c>
      <c r="J35" s="214">
        <f t="shared" si="5"/>
        <v>0</v>
      </c>
      <c r="K35" s="214">
        <f>K36</f>
        <v>1000</v>
      </c>
    </row>
    <row r="36" spans="1:11" ht="12.75">
      <c r="A36" s="52">
        <f t="shared" si="0"/>
        <v>30</v>
      </c>
      <c r="B36" s="77"/>
      <c r="C36" s="104" t="s">
        <v>177</v>
      </c>
      <c r="D36" s="261" t="s">
        <v>10</v>
      </c>
      <c r="E36" s="262"/>
      <c r="F36" s="91"/>
      <c r="G36" s="263" t="e">
        <f>SUM(G37:G39)</f>
        <v>#REF!</v>
      </c>
      <c r="H36" s="82">
        <f>SUM(H37:H40)</f>
        <v>1000</v>
      </c>
      <c r="I36" s="82">
        <f>SUM(I37:I40)</f>
        <v>1000</v>
      </c>
      <c r="J36" s="82">
        <f>SUM(J37:J40)</f>
        <v>0</v>
      </c>
      <c r="K36" s="82">
        <f>SUM(K37:K40)</f>
        <v>1000</v>
      </c>
    </row>
    <row r="37" spans="1:11" ht="12.75">
      <c r="A37" s="52">
        <f t="shared" si="0"/>
        <v>31</v>
      </c>
      <c r="B37" s="84"/>
      <c r="C37" s="31" t="s">
        <v>37</v>
      </c>
      <c r="D37" s="32" t="s">
        <v>35</v>
      </c>
      <c r="E37" s="173" t="s">
        <v>15</v>
      </c>
      <c r="F37" s="169"/>
      <c r="G37" s="41" t="e">
        <f>ROUND(#REF!/30.126,1)</f>
        <v>#REF!</v>
      </c>
      <c r="H37" s="44">
        <v>250</v>
      </c>
      <c r="I37" s="44">
        <v>250</v>
      </c>
      <c r="J37" s="44"/>
      <c r="K37" s="345">
        <f>I37+J37</f>
        <v>250</v>
      </c>
    </row>
    <row r="38" spans="1:11" ht="12.75">
      <c r="A38" s="52">
        <f t="shared" si="0"/>
        <v>32</v>
      </c>
      <c r="B38" s="84"/>
      <c r="C38" s="31" t="s">
        <v>37</v>
      </c>
      <c r="D38" s="32" t="s">
        <v>38</v>
      </c>
      <c r="E38" s="174" t="s">
        <v>16</v>
      </c>
      <c r="F38" s="176"/>
      <c r="G38" s="41" t="e">
        <f>ROUND(#REF!/30.126,1)</f>
        <v>#REF!</v>
      </c>
      <c r="H38" s="44">
        <v>250</v>
      </c>
      <c r="I38" s="44">
        <v>250</v>
      </c>
      <c r="J38" s="44"/>
      <c r="K38" s="345">
        <f>I38+J38</f>
        <v>250</v>
      </c>
    </row>
    <row r="39" spans="1:11" ht="12.75">
      <c r="A39" s="52">
        <f t="shared" si="0"/>
        <v>33</v>
      </c>
      <c r="B39" s="167"/>
      <c r="C39" s="222" t="s">
        <v>37</v>
      </c>
      <c r="D39" s="196" t="s">
        <v>39</v>
      </c>
      <c r="E39" s="174" t="s">
        <v>17</v>
      </c>
      <c r="F39" s="176"/>
      <c r="G39" s="170" t="e">
        <f>ROUND(#REF!/30.126,1)</f>
        <v>#REF!</v>
      </c>
      <c r="H39" s="44">
        <v>250</v>
      </c>
      <c r="I39" s="44">
        <v>250</v>
      </c>
      <c r="J39" s="44"/>
      <c r="K39" s="345">
        <f>I39+J39</f>
        <v>250</v>
      </c>
    </row>
    <row r="40" spans="1:11" ht="13.5" thickBot="1">
      <c r="A40" s="52">
        <f t="shared" si="0"/>
        <v>34</v>
      </c>
      <c r="B40" s="134"/>
      <c r="C40" s="223" t="s">
        <v>37</v>
      </c>
      <c r="D40" s="197" t="s">
        <v>51</v>
      </c>
      <c r="E40" s="187" t="s">
        <v>224</v>
      </c>
      <c r="F40" s="188"/>
      <c r="G40" s="171"/>
      <c r="H40" s="45">
        <v>250</v>
      </c>
      <c r="I40" s="45">
        <v>250</v>
      </c>
      <c r="J40" s="45"/>
      <c r="K40" s="370">
        <f>I40+J40</f>
        <v>250</v>
      </c>
    </row>
  </sheetData>
  <sheetProtection/>
  <mergeCells count="2">
    <mergeCell ref="D4:F6"/>
    <mergeCell ref="G3:K3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6" r:id="rId1"/>
  <headerFooter alignWithMargins="0">
    <oddHeader>&amp;C&amp;"Arial,Tučné"&amp;14  Programový rozpočet obce Kanianka 
úprava č.1 k 2016 v EUR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115" zoomScaleNormal="115" zoomScalePageLayoutView="0" workbookViewId="0" topLeftCell="A1">
      <selection activeCell="E12" sqref="E12"/>
    </sheetView>
  </sheetViews>
  <sheetFormatPr defaultColWidth="9.140625" defaultRowHeight="12.75"/>
  <cols>
    <col min="2" max="2" width="24.421875" style="0" customWidth="1"/>
    <col min="3" max="3" width="12.7109375" style="0" customWidth="1"/>
    <col min="4" max="4" width="14.28125" style="0" bestFit="1" customWidth="1"/>
    <col min="5" max="5" width="11.7109375" style="0" bestFit="1" customWidth="1"/>
    <col min="6" max="6" width="14.28125" style="0" bestFit="1" customWidth="1"/>
  </cols>
  <sheetData>
    <row r="1" spans="1:6" ht="15.75">
      <c r="A1" s="523" t="s">
        <v>259</v>
      </c>
      <c r="B1" s="523"/>
      <c r="C1" s="523"/>
      <c r="D1" s="523"/>
      <c r="E1" s="523"/>
      <c r="F1" s="523"/>
    </row>
    <row r="2" spans="1:6" s="49" customFormat="1" ht="15">
      <c r="A2" s="47"/>
      <c r="B2" s="47"/>
      <c r="C2" s="47"/>
      <c r="D2" s="47"/>
      <c r="E2"/>
      <c r="F2"/>
    </row>
    <row r="3" spans="1:4" ht="12.75">
      <c r="A3" s="47"/>
      <c r="B3" s="47"/>
      <c r="C3" s="47"/>
      <c r="D3" s="47"/>
    </row>
    <row r="4" spans="1:4" ht="13.5" thickBot="1">
      <c r="A4" s="47"/>
      <c r="B4" s="47"/>
      <c r="C4" s="47"/>
      <c r="D4" s="47"/>
    </row>
    <row r="5" spans="1:6" ht="15.75" thickBot="1">
      <c r="A5" s="400" t="s">
        <v>181</v>
      </c>
      <c r="B5" s="401"/>
      <c r="C5" s="520" t="s">
        <v>194</v>
      </c>
      <c r="D5" s="521"/>
      <c r="E5" s="521"/>
      <c r="F5" s="522"/>
    </row>
    <row r="6" spans="1:6" ht="15">
      <c r="A6" s="392"/>
      <c r="B6" s="393"/>
      <c r="C6" s="394" t="s">
        <v>241</v>
      </c>
      <c r="D6" s="395" t="s">
        <v>241</v>
      </c>
      <c r="E6" s="395" t="s">
        <v>242</v>
      </c>
      <c r="F6" s="395" t="s">
        <v>241</v>
      </c>
    </row>
    <row r="7" spans="1:6" ht="15">
      <c r="A7" s="392"/>
      <c r="B7" s="393"/>
      <c r="C7" s="394">
        <v>2016</v>
      </c>
      <c r="D7" s="394">
        <v>2016</v>
      </c>
      <c r="E7" s="395" t="s">
        <v>257</v>
      </c>
      <c r="F7" s="395" t="s">
        <v>258</v>
      </c>
    </row>
    <row r="8" spans="1:6" ht="15.75" thickBot="1">
      <c r="A8" s="396"/>
      <c r="B8" s="397"/>
      <c r="C8" s="398" t="s">
        <v>27</v>
      </c>
      <c r="D8" s="399" t="s">
        <v>27</v>
      </c>
      <c r="E8" s="399" t="s">
        <v>27</v>
      </c>
      <c r="F8" s="399" t="s">
        <v>27</v>
      </c>
    </row>
    <row r="9" spans="1:6" ht="14.25">
      <c r="A9" s="324" t="s">
        <v>182</v>
      </c>
      <c r="B9" s="325"/>
      <c r="C9" s="326"/>
      <c r="D9" s="390"/>
      <c r="E9" s="326"/>
      <c r="F9" s="390"/>
    </row>
    <row r="10" spans="1:6" ht="12.75">
      <c r="A10" s="189" t="s">
        <v>183</v>
      </c>
      <c r="B10" s="116"/>
      <c r="C10" s="215"/>
      <c r="D10" s="391"/>
      <c r="E10" s="215"/>
      <c r="F10" s="391"/>
    </row>
    <row r="11" spans="1:6" ht="12.75">
      <c r="A11" s="189" t="s">
        <v>184</v>
      </c>
      <c r="B11" s="116"/>
      <c r="C11" s="191">
        <v>1912586</v>
      </c>
      <c r="D11" s="191">
        <v>1912586</v>
      </c>
      <c r="E11" s="191">
        <v>-16890</v>
      </c>
      <c r="F11" s="191">
        <f>D11+E11</f>
        <v>1895696</v>
      </c>
    </row>
    <row r="12" spans="1:6" ht="12.75">
      <c r="A12" s="189" t="s">
        <v>202</v>
      </c>
      <c r="B12" s="116"/>
      <c r="C12" s="191">
        <v>24500</v>
      </c>
      <c r="D12" s="191">
        <v>24500</v>
      </c>
      <c r="E12" s="191">
        <v>0</v>
      </c>
      <c r="F12" s="191">
        <f>D12+E12</f>
        <v>24500</v>
      </c>
    </row>
    <row r="13" spans="1:6" ht="12.75">
      <c r="A13" s="189" t="s">
        <v>219</v>
      </c>
      <c r="B13" s="116"/>
      <c r="C13" s="191">
        <f>SUM(C11:C12)</f>
        <v>1937086</v>
      </c>
      <c r="D13" s="191">
        <f>SUM(D11:D12)</f>
        <v>1937086</v>
      </c>
      <c r="E13" s="191">
        <f>SUM(E11:E12)</f>
        <v>-16890</v>
      </c>
      <c r="F13" s="191">
        <f>SUM(F11:F12)</f>
        <v>1920196</v>
      </c>
    </row>
    <row r="14" spans="1:6" ht="12.75">
      <c r="A14" s="189" t="s">
        <v>185</v>
      </c>
      <c r="B14" s="116"/>
      <c r="C14" s="389">
        <v>247592</v>
      </c>
      <c r="D14" s="389">
        <v>247592</v>
      </c>
      <c r="E14" s="389">
        <v>0</v>
      </c>
      <c r="F14" s="191">
        <f>D14+E14</f>
        <v>247592</v>
      </c>
    </row>
    <row r="15" spans="1:7" ht="13.5" thickBot="1">
      <c r="A15" s="189" t="s">
        <v>186</v>
      </c>
      <c r="B15" s="116"/>
      <c r="C15" s="191">
        <v>316748</v>
      </c>
      <c r="D15" s="191">
        <v>316748</v>
      </c>
      <c r="E15" s="191">
        <v>26732</v>
      </c>
      <c r="F15" s="191">
        <f>D15+E15</f>
        <v>343480</v>
      </c>
      <c r="G15" s="14"/>
    </row>
    <row r="16" spans="1:6" ht="15.75" thickBot="1">
      <c r="A16" s="330" t="s">
        <v>187</v>
      </c>
      <c r="B16" s="388"/>
      <c r="C16" s="332">
        <f>SUM(C13:C15)</f>
        <v>2501426</v>
      </c>
      <c r="D16" s="332">
        <f>SUM(D13:D15)</f>
        <v>2501426</v>
      </c>
      <c r="E16" s="332">
        <f>SUM(E13:E15)</f>
        <v>9842</v>
      </c>
      <c r="F16" s="332">
        <f>SUM(F13:F15)</f>
        <v>2511268</v>
      </c>
    </row>
    <row r="17" spans="1:7" ht="12.75">
      <c r="A17" s="204"/>
      <c r="B17" s="205"/>
      <c r="C17" s="216"/>
      <c r="D17" s="216"/>
      <c r="E17" s="216"/>
      <c r="F17" s="216"/>
      <c r="G17" s="14"/>
    </row>
    <row r="18" spans="1:6" ht="14.25">
      <c r="A18" s="327" t="s">
        <v>188</v>
      </c>
      <c r="B18" s="328"/>
      <c r="C18" s="329"/>
      <c r="D18" s="329"/>
      <c r="E18" s="329"/>
      <c r="F18" s="329"/>
    </row>
    <row r="19" spans="1:9" ht="14.25" customHeight="1">
      <c r="A19" s="48" t="s">
        <v>183</v>
      </c>
      <c r="B19" s="51"/>
      <c r="C19" s="191"/>
      <c r="D19" s="191"/>
      <c r="E19" s="191"/>
      <c r="F19" s="191"/>
      <c r="I19" s="151"/>
    </row>
    <row r="20" spans="1:11" ht="12.75">
      <c r="A20" s="189" t="s">
        <v>189</v>
      </c>
      <c r="B20" s="116"/>
      <c r="C20" s="191">
        <f>'Program 1'!H8+'Program 2'!H8+'Program 3'!H8+'Program 4'!H8+'Program 5'!H8+'Program 6'!H8+'Program 7'!H8</f>
        <v>1141105</v>
      </c>
      <c r="D20" s="191">
        <f>'Program 1'!I8+'Program 2'!I8+'Program 3'!I8+'Program 4'!I8+'Program 5'!I8+'Program 6'!I8+'Program 7'!I8</f>
        <v>1141105</v>
      </c>
      <c r="E20" s="191">
        <f>'Program 1'!J8+'Program 2'!J8+'Program 3'!J8+'Program 4'!J8+'Program 5'!J8+'Program 6'!J8+'Program 7'!J8</f>
        <v>23785</v>
      </c>
      <c r="F20" s="191">
        <f>D20+E20</f>
        <v>1164890</v>
      </c>
      <c r="I20" s="436"/>
      <c r="J20" s="151"/>
      <c r="K20" s="441"/>
    </row>
    <row r="21" spans="1:6" ht="12.75">
      <c r="A21" s="189" t="s">
        <v>201</v>
      </c>
      <c r="B21" s="190"/>
      <c r="C21" s="191">
        <v>611706</v>
      </c>
      <c r="D21" s="191">
        <v>611706</v>
      </c>
      <c r="E21" s="191">
        <v>-55143</v>
      </c>
      <c r="F21" s="191">
        <f>D21+E21</f>
        <v>556563</v>
      </c>
    </row>
    <row r="22" spans="1:6" ht="12.75">
      <c r="A22" s="189" t="s">
        <v>220</v>
      </c>
      <c r="B22" s="116"/>
      <c r="C22" s="191">
        <f>SUM(C20:C21)</f>
        <v>1752811</v>
      </c>
      <c r="D22" s="191">
        <f>SUM(D20:D21)</f>
        <v>1752811</v>
      </c>
      <c r="E22" s="191">
        <f>E20+E21</f>
        <v>-31358</v>
      </c>
      <c r="F22" s="191">
        <f>SUM(F20:F21)</f>
        <v>1721453</v>
      </c>
    </row>
    <row r="23" spans="1:8" ht="12.75">
      <c r="A23" s="189" t="s">
        <v>190</v>
      </c>
      <c r="B23" s="116"/>
      <c r="C23" s="191">
        <f>'Program 1'!H9+'Program 2'!H9+'Program 3'!H9+'Program 4'!H9+'Program 5'!H9+'Program 6'!H9+'Program 7'!H9</f>
        <v>449201</v>
      </c>
      <c r="D23" s="191">
        <f>'Program 1'!I9+'Program 2'!I9+'Program 3'!I9+'Program 4'!I9+'Program 5'!I9+'Program 6'!I9+'Program 7'!I9</f>
        <v>449201</v>
      </c>
      <c r="E23" s="191">
        <f>'Program 1'!J9+'Program 2'!J9+'Program 3'!J9+'Program 4'!J9+'Program 5'!J9+'Program 6'!J9+'Program 7'!J9</f>
        <v>41200</v>
      </c>
      <c r="F23" s="191">
        <f>D23+E23</f>
        <v>490401</v>
      </c>
      <c r="H23" s="151"/>
    </row>
    <row r="24" spans="1:8" ht="13.5" thickBot="1">
      <c r="A24" s="206" t="s">
        <v>191</v>
      </c>
      <c r="B24" s="190"/>
      <c r="C24" s="191">
        <f>'Program 1'!H10+'Program 2'!H10+'Program 3'!H10+'Program 4'!H10+'Program 5'!H10+'Program 6'!H10+'Program 7'!H10</f>
        <v>299414</v>
      </c>
      <c r="D24" s="191">
        <f>'Program 1'!I10+'Program 2'!I10+'Program 3'!I10+'Program 4'!I10+'Program 5'!I10+'Program 6'!I10+'Program 7'!I10</f>
        <v>299414</v>
      </c>
      <c r="E24" s="191">
        <f>'Program 1'!J10+'Program 2'!J10+'Program 3'!J10+'Program 4'!J10+'Program 5'!J10+'Program 6'!J10+'Program 7'!J10</f>
        <v>0</v>
      </c>
      <c r="F24" s="191">
        <f>'Program 1'!K10+'Program 2'!K10+'Program 3'!K10+'Program 4'!K10+'Program 5'!K10+'Program 6'!K10+'Program 7'!K10</f>
        <v>299414</v>
      </c>
      <c r="H24" s="151"/>
    </row>
    <row r="25" spans="1:6" ht="15.75" thickBot="1">
      <c r="A25" s="330" t="s">
        <v>192</v>
      </c>
      <c r="B25" s="331"/>
      <c r="C25" s="332">
        <f>SUM(C22:C24)</f>
        <v>2501426</v>
      </c>
      <c r="D25" s="332">
        <f>SUM(D22:D24)</f>
        <v>2501426</v>
      </c>
      <c r="E25" s="332">
        <f>SUM(E22:E24)</f>
        <v>9842</v>
      </c>
      <c r="F25" s="332">
        <f>SUM(F22:F24)</f>
        <v>2511268</v>
      </c>
    </row>
    <row r="26" spans="1:6" ht="15" thickBot="1">
      <c r="A26" s="333"/>
      <c r="B26" s="334"/>
      <c r="C26" s="329"/>
      <c r="D26" s="329"/>
      <c r="E26" s="329"/>
      <c r="F26" s="329"/>
    </row>
    <row r="27" spans="1:6" ht="15.75" thickBot="1">
      <c r="A27" s="518" t="s">
        <v>193</v>
      </c>
      <c r="B27" s="519"/>
      <c r="C27" s="236">
        <f>SUM(C16-C25)</f>
        <v>0</v>
      </c>
      <c r="D27" s="236">
        <f>SUM(D16-D25)</f>
        <v>0</v>
      </c>
      <c r="E27" s="236">
        <f>SUM(E16-E25)</f>
        <v>0</v>
      </c>
      <c r="F27" s="236">
        <f>SUM(F16-F25)</f>
        <v>0</v>
      </c>
    </row>
    <row r="28" ht="12.75">
      <c r="I28" s="151"/>
    </row>
  </sheetData>
  <sheetProtection/>
  <mergeCells count="3">
    <mergeCell ref="A27:B27"/>
    <mergeCell ref="C5:F5"/>
    <mergeCell ref="A1:F1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OCU Kanianka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Kiššová</dc:creator>
  <cp:keywords/>
  <dc:description/>
  <cp:lastModifiedBy>Ekonom</cp:lastModifiedBy>
  <cp:lastPrinted>2016-07-01T08:17:58Z</cp:lastPrinted>
  <dcterms:created xsi:type="dcterms:W3CDTF">2009-11-02T12:19:01Z</dcterms:created>
  <dcterms:modified xsi:type="dcterms:W3CDTF">2016-07-01T08:18:32Z</dcterms:modified>
  <cp:category/>
  <cp:version/>
  <cp:contentType/>
  <cp:contentStatus/>
</cp:coreProperties>
</file>